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Extensie instrument de prognoza Tema E\POR\"/>
    </mc:Choice>
  </mc:AlternateContent>
  <xr:revisionPtr revIDLastSave="0" documentId="13_ncr:1_{2CBB0A0C-CCE3-472C-B7F3-13E78A8F3F6F}" xr6:coauthVersionLast="46" xr6:coauthVersionMax="46" xr10:uidLastSave="{00000000-0000-0000-0000-000000000000}"/>
  <bookViews>
    <workbookView xWindow="-108" yWindow="-108" windowWidth="23256" windowHeight="12576" xr2:uid="{AB8E4C52-A769-45E2-9E8B-33248A3A6FF1}"/>
  </bookViews>
  <sheets>
    <sheet name="CDF" sheetId="1" r:id="rId1"/>
    <sheet name="Indicatori" sheetId="2" r:id="rId2"/>
    <sheet name="Match indicatori" sheetId="3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1" i="1" l="1"/>
  <c r="C406" i="1"/>
  <c r="C352" i="1"/>
  <c r="C306" i="1"/>
  <c r="C250" i="1"/>
  <c r="C199" i="1"/>
  <c r="C150" i="1"/>
  <c r="C103" i="1"/>
  <c r="C55" i="1"/>
  <c r="C7" i="1"/>
  <c r="E72" i="1" l="1"/>
  <c r="G21" i="2"/>
  <c r="H21" i="2"/>
  <c r="I21" i="2"/>
  <c r="F21" i="2"/>
  <c r="G20" i="2"/>
  <c r="H20" i="2"/>
  <c r="I20" i="2"/>
  <c r="F20" i="2"/>
  <c r="D81" i="1"/>
  <c r="E81" i="1" s="1"/>
  <c r="F81" i="1" s="1"/>
  <c r="G81" i="1" s="1"/>
  <c r="H81" i="1" s="1"/>
  <c r="I81" i="1" s="1"/>
  <c r="J81" i="1" s="1"/>
  <c r="K81" i="1" s="1"/>
  <c r="D73" i="1"/>
  <c r="C73" i="1"/>
  <c r="I68" i="1"/>
  <c r="H68" i="1"/>
  <c r="G68" i="1"/>
  <c r="F68" i="1"/>
  <c r="E68" i="1"/>
  <c r="D68" i="1"/>
  <c r="C68" i="1"/>
  <c r="D62" i="1"/>
  <c r="E62" i="1" s="1"/>
  <c r="F62" i="1" s="1"/>
  <c r="G62" i="1" s="1"/>
  <c r="H62" i="1" s="1"/>
  <c r="I62" i="1" s="1"/>
  <c r="J62" i="1" s="1"/>
  <c r="K62" i="1" s="1"/>
  <c r="D58" i="1"/>
  <c r="E58" i="1" s="1"/>
  <c r="F58" i="1" s="1"/>
  <c r="G58" i="1" s="1"/>
  <c r="H58" i="1" s="1"/>
  <c r="I58" i="1" s="1"/>
  <c r="J58" i="1" s="1"/>
  <c r="K58" i="1" s="1"/>
  <c r="L58" i="1" s="1"/>
  <c r="C56" i="1"/>
  <c r="K63" i="1" l="1"/>
  <c r="H63" i="1"/>
  <c r="H82" i="1" s="1"/>
  <c r="F63" i="1"/>
  <c r="G63" i="1"/>
  <c r="D63" i="1"/>
  <c r="D82" i="1" s="1"/>
  <c r="I63" i="1"/>
  <c r="J63" i="1"/>
  <c r="J82" i="1" s="1"/>
  <c r="E63" i="1"/>
  <c r="E82" i="1" s="1"/>
  <c r="C63" i="1"/>
  <c r="F82" i="1"/>
  <c r="C85" i="1" s="1"/>
  <c r="G82" i="1"/>
  <c r="E73" i="1"/>
  <c r="I82" i="1"/>
  <c r="K82" i="1"/>
  <c r="C86" i="1" s="1"/>
  <c r="C82" i="1"/>
  <c r="G23" i="2"/>
  <c r="H23" i="2"/>
  <c r="I23" i="2"/>
  <c r="F23" i="2"/>
  <c r="G22" i="2"/>
  <c r="H22" i="2"/>
  <c r="I22" i="2"/>
  <c r="F22" i="2"/>
  <c r="G14" i="2" l="1"/>
  <c r="H14" i="2"/>
  <c r="I14" i="2"/>
  <c r="F14" i="2"/>
  <c r="D341" i="1" l="1"/>
  <c r="E341" i="1" s="1"/>
  <c r="F341" i="1" s="1"/>
  <c r="G341" i="1" s="1"/>
  <c r="H341" i="1" s="1"/>
  <c r="I341" i="1" s="1"/>
  <c r="J341" i="1" s="1"/>
  <c r="K341" i="1" s="1"/>
  <c r="E267" i="1"/>
  <c r="C268" i="1"/>
  <c r="D268" i="1"/>
  <c r="E216" i="1"/>
  <c r="F13" i="2" l="1"/>
  <c r="G13" i="2"/>
  <c r="H13" i="2"/>
  <c r="I13" i="2"/>
  <c r="G11" i="2"/>
  <c r="H11" i="2"/>
  <c r="F12" i="2"/>
  <c r="G12" i="2"/>
  <c r="H12" i="2"/>
  <c r="I12" i="2"/>
  <c r="I11" i="2"/>
  <c r="F10" i="2"/>
  <c r="G10" i="2"/>
  <c r="H10" i="2"/>
  <c r="I10" i="2"/>
  <c r="F9" i="2"/>
  <c r="G9" i="2"/>
  <c r="H9" i="2"/>
  <c r="I9" i="2"/>
  <c r="F8" i="2"/>
  <c r="G8" i="2"/>
  <c r="H8" i="2"/>
  <c r="I8" i="2"/>
  <c r="F7" i="2"/>
  <c r="G7" i="2"/>
  <c r="H7" i="2"/>
  <c r="I7" i="2"/>
  <c r="I6" i="2"/>
  <c r="G6" i="2"/>
  <c r="H6" i="2"/>
  <c r="F6" i="2"/>
  <c r="G5" i="2"/>
  <c r="H5" i="2"/>
  <c r="I5" i="2"/>
  <c r="F5" i="2"/>
  <c r="E122" i="1"/>
  <c r="D129" i="1" l="1"/>
  <c r="E129" i="1" s="1"/>
  <c r="F129" i="1" s="1"/>
  <c r="G129" i="1" s="1"/>
  <c r="H129" i="1" s="1"/>
  <c r="I129" i="1" s="1"/>
  <c r="J129" i="1" s="1"/>
  <c r="K129" i="1" s="1"/>
  <c r="D122" i="1"/>
  <c r="C122" i="1"/>
  <c r="I117" i="1"/>
  <c r="H117" i="1"/>
  <c r="G117" i="1"/>
  <c r="F117" i="1"/>
  <c r="E117" i="1"/>
  <c r="D117" i="1"/>
  <c r="C117" i="1"/>
  <c r="D111" i="1"/>
  <c r="E111" i="1" s="1"/>
  <c r="F111" i="1" s="1"/>
  <c r="G111" i="1" s="1"/>
  <c r="H111" i="1" s="1"/>
  <c r="I111" i="1" s="1"/>
  <c r="J111" i="1" s="1"/>
  <c r="K111" i="1" s="1"/>
  <c r="D107" i="1"/>
  <c r="E107" i="1" s="1"/>
  <c r="F107" i="1" s="1"/>
  <c r="G107" i="1" s="1"/>
  <c r="H107" i="1" s="1"/>
  <c r="I107" i="1" s="1"/>
  <c r="J107" i="1" s="1"/>
  <c r="K107" i="1" s="1"/>
  <c r="L107" i="1" s="1"/>
  <c r="C104" i="1"/>
  <c r="C407" i="1"/>
  <c r="D431" i="1"/>
  <c r="E431" i="1" s="1"/>
  <c r="F431" i="1" s="1"/>
  <c r="G431" i="1" s="1"/>
  <c r="H431" i="1" s="1"/>
  <c r="I431" i="1" s="1"/>
  <c r="J431" i="1" s="1"/>
  <c r="K431" i="1" s="1"/>
  <c r="C353" i="1"/>
  <c r="D377" i="1"/>
  <c r="E377" i="1" s="1"/>
  <c r="F377" i="1" s="1"/>
  <c r="G377" i="1" s="1"/>
  <c r="H377" i="1" s="1"/>
  <c r="I377" i="1" s="1"/>
  <c r="J377" i="1" s="1"/>
  <c r="K377" i="1" s="1"/>
  <c r="D332" i="1"/>
  <c r="E332" i="1" s="1"/>
  <c r="F332" i="1" s="1"/>
  <c r="G332" i="1" s="1"/>
  <c r="H332" i="1" s="1"/>
  <c r="I332" i="1" s="1"/>
  <c r="J332" i="1" s="1"/>
  <c r="K332" i="1" s="1"/>
  <c r="E112" i="1" l="1"/>
  <c r="F112" i="1"/>
  <c r="H112" i="1"/>
  <c r="G112" i="1"/>
  <c r="G130" i="1" s="1"/>
  <c r="K112" i="1"/>
  <c r="I112" i="1"/>
  <c r="I130" i="1" s="1"/>
  <c r="C112" i="1"/>
  <c r="C130" i="1" s="1"/>
  <c r="J112" i="1"/>
  <c r="J130" i="1" s="1"/>
  <c r="D112" i="1"/>
  <c r="D130" i="1"/>
  <c r="F130" i="1"/>
  <c r="K130" i="1"/>
  <c r="C134" i="1" s="1"/>
  <c r="E130" i="1"/>
  <c r="H130" i="1"/>
  <c r="E268" i="1"/>
  <c r="C251" i="1"/>
  <c r="H258" i="1" l="1"/>
  <c r="D258" i="1"/>
  <c r="E258" i="1"/>
  <c r="G258" i="1"/>
  <c r="I258" i="1"/>
  <c r="C258" i="1"/>
  <c r="K258" i="1"/>
  <c r="F258" i="1"/>
  <c r="J258" i="1"/>
  <c r="D253" i="1"/>
  <c r="E253" i="1" s="1"/>
  <c r="F253" i="1" s="1"/>
  <c r="G253" i="1" s="1"/>
  <c r="H253" i="1" s="1"/>
  <c r="I253" i="1" s="1"/>
  <c r="J253" i="1" s="1"/>
  <c r="K253" i="1" s="1"/>
  <c r="L253" i="1" s="1"/>
  <c r="D257" i="1"/>
  <c r="E257" i="1" s="1"/>
  <c r="F257" i="1" s="1"/>
  <c r="G257" i="1" s="1"/>
  <c r="H257" i="1" s="1"/>
  <c r="I257" i="1" s="1"/>
  <c r="J257" i="1" s="1"/>
  <c r="K257" i="1" s="1"/>
  <c r="C263" i="1"/>
  <c r="D263" i="1"/>
  <c r="E263" i="1"/>
  <c r="F263" i="1"/>
  <c r="G263" i="1"/>
  <c r="H263" i="1"/>
  <c r="I263" i="1"/>
  <c r="D275" i="1"/>
  <c r="E275" i="1" s="1"/>
  <c r="F275" i="1" s="1"/>
  <c r="G275" i="1" s="1"/>
  <c r="H275" i="1" s="1"/>
  <c r="I275" i="1" s="1"/>
  <c r="J275" i="1" s="1"/>
  <c r="K275" i="1" s="1"/>
  <c r="K276" i="1" l="1"/>
  <c r="C280" i="1" s="1"/>
  <c r="H276" i="1" l="1"/>
  <c r="D276" i="1"/>
  <c r="G276" i="1"/>
  <c r="C276" i="1"/>
  <c r="I276" i="1"/>
  <c r="E276" i="1"/>
  <c r="F276" i="1"/>
  <c r="J276" i="1"/>
  <c r="D224" i="1" l="1"/>
  <c r="E224" i="1" s="1"/>
  <c r="F224" i="1" s="1"/>
  <c r="G224" i="1" s="1"/>
  <c r="H224" i="1" s="1"/>
  <c r="I224" i="1" s="1"/>
  <c r="J224" i="1" s="1"/>
  <c r="K224" i="1" s="1"/>
  <c r="E167" i="1" l="1"/>
  <c r="D175" i="1" l="1"/>
  <c r="E175" i="1" s="1"/>
  <c r="F175" i="1" s="1"/>
  <c r="G175" i="1" s="1"/>
  <c r="H175" i="1" s="1"/>
  <c r="I175" i="1" s="1"/>
  <c r="J175" i="1" s="1"/>
  <c r="K175" i="1" s="1"/>
  <c r="D33" i="1"/>
  <c r="E33" i="1" s="1"/>
  <c r="F33" i="1" s="1"/>
  <c r="G33" i="1" s="1"/>
  <c r="H33" i="1" s="1"/>
  <c r="I33" i="1" s="1"/>
  <c r="J33" i="1" s="1"/>
  <c r="K33" i="1" s="1"/>
  <c r="E24" i="1"/>
  <c r="E25" i="1" l="1"/>
  <c r="D424" i="1"/>
  <c r="C424" i="1"/>
  <c r="I419" i="1"/>
  <c r="H419" i="1"/>
  <c r="G419" i="1"/>
  <c r="F419" i="1"/>
  <c r="E419" i="1"/>
  <c r="D419" i="1"/>
  <c r="C419" i="1"/>
  <c r="D413" i="1"/>
  <c r="E413" i="1" s="1"/>
  <c r="F413" i="1" s="1"/>
  <c r="G413" i="1" s="1"/>
  <c r="H413" i="1" s="1"/>
  <c r="I413" i="1" s="1"/>
  <c r="J413" i="1" s="1"/>
  <c r="K413" i="1" s="1"/>
  <c r="I411" i="1"/>
  <c r="D409" i="1"/>
  <c r="E409" i="1" s="1"/>
  <c r="F409" i="1" s="1"/>
  <c r="G409" i="1" s="1"/>
  <c r="H409" i="1" s="1"/>
  <c r="I409" i="1" s="1"/>
  <c r="J409" i="1" s="1"/>
  <c r="K409" i="1" s="1"/>
  <c r="L409" i="1" s="1"/>
  <c r="I357" i="1"/>
  <c r="D370" i="1"/>
  <c r="C370" i="1"/>
  <c r="I365" i="1"/>
  <c r="H365" i="1"/>
  <c r="G365" i="1"/>
  <c r="F365" i="1"/>
  <c r="E365" i="1"/>
  <c r="D365" i="1"/>
  <c r="C365" i="1"/>
  <c r="D359" i="1"/>
  <c r="E359" i="1" s="1"/>
  <c r="F359" i="1" s="1"/>
  <c r="G359" i="1" s="1"/>
  <c r="H359" i="1" s="1"/>
  <c r="I359" i="1" s="1"/>
  <c r="J359" i="1" s="1"/>
  <c r="K359" i="1" s="1"/>
  <c r="D355" i="1"/>
  <c r="E355" i="1" s="1"/>
  <c r="F355" i="1" s="1"/>
  <c r="G355" i="1" s="1"/>
  <c r="H355" i="1" s="1"/>
  <c r="I355" i="1" s="1"/>
  <c r="J355" i="1" s="1"/>
  <c r="K355" i="1" s="1"/>
  <c r="L355" i="1" s="1"/>
  <c r="I311" i="1"/>
  <c r="J311" i="1" s="1"/>
  <c r="L311" i="1" s="1"/>
  <c r="D324" i="1"/>
  <c r="C307" i="1" s="1"/>
  <c r="C324" i="1"/>
  <c r="I319" i="1"/>
  <c r="H319" i="1"/>
  <c r="G319" i="1"/>
  <c r="F319" i="1"/>
  <c r="E319" i="1"/>
  <c r="D319" i="1"/>
  <c r="C319" i="1"/>
  <c r="D313" i="1"/>
  <c r="E313" i="1" s="1"/>
  <c r="F313" i="1" s="1"/>
  <c r="G313" i="1" s="1"/>
  <c r="H313" i="1" s="1"/>
  <c r="I313" i="1" s="1"/>
  <c r="J313" i="1" s="1"/>
  <c r="K313" i="1" s="1"/>
  <c r="D309" i="1"/>
  <c r="E309" i="1" s="1"/>
  <c r="F309" i="1" s="1"/>
  <c r="G309" i="1" s="1"/>
  <c r="H309" i="1" s="1"/>
  <c r="I309" i="1" s="1"/>
  <c r="J309" i="1" s="1"/>
  <c r="K309" i="1" s="1"/>
  <c r="L309" i="1" s="1"/>
  <c r="D217" i="1"/>
  <c r="C200" i="1" s="1"/>
  <c r="C217" i="1"/>
  <c r="I212" i="1"/>
  <c r="H212" i="1"/>
  <c r="G212" i="1"/>
  <c r="F212" i="1"/>
  <c r="E212" i="1"/>
  <c r="D212" i="1"/>
  <c r="C212" i="1"/>
  <c r="D206" i="1"/>
  <c r="E206" i="1" s="1"/>
  <c r="F206" i="1" s="1"/>
  <c r="G206" i="1" s="1"/>
  <c r="H206" i="1" s="1"/>
  <c r="I206" i="1" s="1"/>
  <c r="J206" i="1" s="1"/>
  <c r="K206" i="1" s="1"/>
  <c r="D202" i="1"/>
  <c r="E202" i="1" s="1"/>
  <c r="F202" i="1" s="1"/>
  <c r="G202" i="1" s="1"/>
  <c r="H202" i="1" s="1"/>
  <c r="I202" i="1" s="1"/>
  <c r="J202" i="1" s="1"/>
  <c r="K202" i="1" s="1"/>
  <c r="L202" i="1" s="1"/>
  <c r="I20" i="1"/>
  <c r="H20" i="1"/>
  <c r="G20" i="1"/>
  <c r="F20" i="1"/>
  <c r="E20" i="1"/>
  <c r="D20" i="1"/>
  <c r="C20" i="1"/>
  <c r="J357" i="1" l="1"/>
  <c r="J207" i="1"/>
  <c r="E207" i="1"/>
  <c r="K207" i="1"/>
  <c r="G207" i="1"/>
  <c r="C207" i="1"/>
  <c r="H207" i="1"/>
  <c r="D207" i="1"/>
  <c r="F207" i="1"/>
  <c r="I207" i="1"/>
  <c r="D314" i="1"/>
  <c r="E314" i="1"/>
  <c r="I314" i="1"/>
  <c r="H314" i="1"/>
  <c r="F314" i="1"/>
  <c r="K314" i="1"/>
  <c r="G314" i="1"/>
  <c r="C314" i="1"/>
  <c r="J314" i="1"/>
  <c r="F323" i="1"/>
  <c r="F324" i="1" s="1"/>
  <c r="E323" i="1"/>
  <c r="E324" i="1" s="1"/>
  <c r="E217" i="1"/>
  <c r="K357" i="1"/>
  <c r="K311" i="1"/>
  <c r="J411" i="1"/>
  <c r="L357" i="1" l="1"/>
  <c r="I360" i="1"/>
  <c r="I342" i="1"/>
  <c r="G342" i="1"/>
  <c r="C342" i="1"/>
  <c r="F342" i="1"/>
  <c r="C345" i="1" s="1"/>
  <c r="J342" i="1"/>
  <c r="K342" i="1"/>
  <c r="C346" i="1" s="1"/>
  <c r="H342" i="1"/>
  <c r="E342" i="1"/>
  <c r="D342" i="1"/>
  <c r="E333" i="1"/>
  <c r="J333" i="1"/>
  <c r="D333" i="1"/>
  <c r="H333" i="1"/>
  <c r="G333" i="1"/>
  <c r="F333" i="1"/>
  <c r="C336" i="1" s="1"/>
  <c r="K333" i="1"/>
  <c r="C337" i="1" s="1"/>
  <c r="C333" i="1"/>
  <c r="I333" i="1"/>
  <c r="C279" i="1"/>
  <c r="E225" i="1"/>
  <c r="C225" i="1"/>
  <c r="F225" i="1"/>
  <c r="C228" i="1" s="1"/>
  <c r="I225" i="1"/>
  <c r="D225" i="1"/>
  <c r="G225" i="1"/>
  <c r="H225" i="1"/>
  <c r="J225" i="1"/>
  <c r="K225" i="1"/>
  <c r="C229" i="1" s="1"/>
  <c r="L411" i="1"/>
  <c r="K411" i="1"/>
  <c r="J414" i="1" s="1"/>
  <c r="D360" i="1" l="1"/>
  <c r="K360" i="1"/>
  <c r="F360" i="1"/>
  <c r="E360" i="1"/>
  <c r="G360" i="1"/>
  <c r="C360" i="1"/>
  <c r="E423" i="1"/>
  <c r="E424" i="1" s="1"/>
  <c r="H360" i="1"/>
  <c r="E369" i="1"/>
  <c r="E370" i="1" s="1"/>
  <c r="J360" i="1"/>
  <c r="C414" i="1"/>
  <c r="G414" i="1"/>
  <c r="E414" i="1"/>
  <c r="K414" i="1"/>
  <c r="D414" i="1"/>
  <c r="F414" i="1"/>
  <c r="H414" i="1"/>
  <c r="I414" i="1"/>
  <c r="D25" i="1"/>
  <c r="C8" i="1" s="1"/>
  <c r="C25" i="1"/>
  <c r="D14" i="1"/>
  <c r="E14" i="1" s="1"/>
  <c r="F14" i="1" s="1"/>
  <c r="G14" i="1" s="1"/>
  <c r="H14" i="1" s="1"/>
  <c r="I14" i="1" s="1"/>
  <c r="J14" i="1" s="1"/>
  <c r="K14" i="1" s="1"/>
  <c r="D10" i="1"/>
  <c r="E10" i="1" s="1"/>
  <c r="D153" i="1"/>
  <c r="E153" i="1" s="1"/>
  <c r="F153" i="1" s="1"/>
  <c r="G153" i="1" s="1"/>
  <c r="H153" i="1" s="1"/>
  <c r="I153" i="1" s="1"/>
  <c r="J153" i="1" s="1"/>
  <c r="K153" i="1" s="1"/>
  <c r="L153" i="1" s="1"/>
  <c r="D157" i="1"/>
  <c r="E157" i="1" s="1"/>
  <c r="F157" i="1" s="1"/>
  <c r="G157" i="1" s="1"/>
  <c r="H157" i="1" s="1"/>
  <c r="I157" i="1" s="1"/>
  <c r="J157" i="1" s="1"/>
  <c r="K157" i="1" s="1"/>
  <c r="C163" i="1"/>
  <c r="D163" i="1"/>
  <c r="E163" i="1"/>
  <c r="F163" i="1"/>
  <c r="G163" i="1"/>
  <c r="H163" i="1"/>
  <c r="I163" i="1"/>
  <c r="C168" i="1"/>
  <c r="D168" i="1"/>
  <c r="C151" i="1" s="1"/>
  <c r="K15" i="1" l="1"/>
  <c r="K34" i="1" s="1"/>
  <c r="C38" i="1" s="1"/>
  <c r="C15" i="1"/>
  <c r="I15" i="1"/>
  <c r="J15" i="1"/>
  <c r="D15" i="1"/>
  <c r="E15" i="1"/>
  <c r="E34" i="1" s="1"/>
  <c r="F15" i="1"/>
  <c r="F34" i="1" s="1"/>
  <c r="C37" i="1" s="1"/>
  <c r="H15" i="1"/>
  <c r="G15" i="1"/>
  <c r="G158" i="1"/>
  <c r="I158" i="1"/>
  <c r="C158" i="1"/>
  <c r="D158" i="1"/>
  <c r="J158" i="1"/>
  <c r="H158" i="1"/>
  <c r="F158" i="1"/>
  <c r="K158" i="1"/>
  <c r="E158" i="1"/>
  <c r="E378" i="1"/>
  <c r="K378" i="1"/>
  <c r="C382" i="1" s="1"/>
  <c r="C378" i="1"/>
  <c r="I378" i="1"/>
  <c r="F378" i="1"/>
  <c r="C381" i="1" s="1"/>
  <c r="D378" i="1"/>
  <c r="J378" i="1"/>
  <c r="G378" i="1"/>
  <c r="H378" i="1"/>
  <c r="F432" i="1"/>
  <c r="C435" i="1" s="1"/>
  <c r="E432" i="1"/>
  <c r="J432" i="1"/>
  <c r="C133" i="1"/>
  <c r="D432" i="1"/>
  <c r="C432" i="1"/>
  <c r="I432" i="1"/>
  <c r="K432" i="1"/>
  <c r="C436" i="1" s="1"/>
  <c r="G432" i="1"/>
  <c r="H432" i="1"/>
  <c r="I176" i="1"/>
  <c r="C34" i="1"/>
  <c r="H34" i="1"/>
  <c r="D34" i="1"/>
  <c r="I34" i="1"/>
  <c r="J34" i="1"/>
  <c r="G34" i="1"/>
  <c r="F10" i="1"/>
  <c r="G10" i="1" s="1"/>
  <c r="H10" i="1" s="1"/>
  <c r="I10" i="1" s="1"/>
  <c r="J10" i="1" s="1"/>
  <c r="K10" i="1" s="1"/>
  <c r="L10" i="1" s="1"/>
  <c r="D176" i="1" l="1"/>
  <c r="H176" i="1"/>
  <c r="E176" i="1"/>
  <c r="C176" i="1"/>
  <c r="K176" i="1"/>
  <c r="C180" i="1" s="1"/>
  <c r="F176" i="1"/>
  <c r="C179" i="1" s="1"/>
  <c r="G176" i="1"/>
  <c r="J176" i="1"/>
</calcChain>
</file>

<file path=xl/sharedStrings.xml><?xml version="1.0" encoding="utf-8"?>
<sst xmlns="http://schemas.openxmlformats.org/spreadsheetml/2006/main" count="454" uniqueCount="124">
  <si>
    <t>POR 2021-2027</t>
  </si>
  <si>
    <t>Buget</t>
  </si>
  <si>
    <t>Total Proiecte</t>
  </si>
  <si>
    <t>CDF</t>
  </si>
  <si>
    <t>t+0</t>
  </si>
  <si>
    <t>t+1</t>
  </si>
  <si>
    <t>t+2</t>
  </si>
  <si>
    <t>t+3</t>
  </si>
  <si>
    <t>t+4</t>
  </si>
  <si>
    <t>t+5</t>
  </si>
  <si>
    <t>t+6</t>
  </si>
  <si>
    <t>Region</t>
  </si>
  <si>
    <t>As percentage of target (%)</t>
  </si>
  <si>
    <t>Total</t>
  </si>
  <si>
    <t>Finalised</t>
  </si>
  <si>
    <t>Ongoing</t>
  </si>
  <si>
    <t>New</t>
  </si>
  <si>
    <t>Target</t>
  </si>
  <si>
    <t>CO02</t>
  </si>
  <si>
    <t>CO01</t>
  </si>
  <si>
    <t>LDR</t>
  </si>
  <si>
    <t>Cod</t>
  </si>
  <si>
    <t>Indicator 2014-2020</t>
  </si>
  <si>
    <t>Indicatori din perioada de programare post-2020</t>
  </si>
  <si>
    <t>Indicatori din perioada de programare 2014-2020</t>
  </si>
  <si>
    <t xml:space="preserve">RCO 01 Întreprinderi sprijinite (din care: Micro, mici, mediu, mare) </t>
  </si>
  <si>
    <t>RCO 02 Întreprinderi sprijinite prin granturi</t>
  </si>
  <si>
    <t>1S23: Obiective de patrimoniu cultural restaurat</t>
  </si>
  <si>
    <t>Nr</t>
  </si>
  <si>
    <t>CO01: Investiție productivă: Număr de societăți sprijinite</t>
  </si>
  <si>
    <t>CO02: Investiție productivă: Număr de întreprinderi care beneficiază de grant</t>
  </si>
  <si>
    <t>RCO 18 Locuințe cu o performanță energetică îmbunătățită</t>
  </si>
  <si>
    <t>CO31: Eficiența energetică: Numărul de gospodării cu clasificare mai bună a consumului de energie</t>
  </si>
  <si>
    <t>RCO 56 Lungimea liniilor de tramvai și metrou reconstruite sau modernizate</t>
  </si>
  <si>
    <t>CO15: Transport urban: Lungimea totală a liniilor de tramvai și de metrou noi sau îmbunătățite</t>
  </si>
  <si>
    <t>RCO 67 Capacitatea de clasă a unor facilități de învățământ noi sau modernizatd</t>
  </si>
  <si>
    <t>1S66: Capacitatea insfrastructurii care beneficiază de sprijin (școlară)</t>
  </si>
  <si>
    <t>RCO 77 Numărul de situri culturale și turistice sprijinite</t>
  </si>
  <si>
    <r>
      <rPr>
        <i/>
        <u/>
        <sz val="15"/>
        <color theme="1"/>
        <rFont val="Cambria"/>
        <family val="1"/>
      </rPr>
      <t>2021-2027</t>
    </r>
    <r>
      <rPr>
        <b/>
        <sz val="15"/>
        <color theme="1"/>
        <rFont val="Cambria"/>
        <family val="1"/>
      </rPr>
      <t>: Prioritatea 1</t>
    </r>
    <r>
      <rPr>
        <sz val="15"/>
        <color theme="1"/>
        <rFont val="Cambria"/>
        <family val="1"/>
      </rPr>
      <t xml:space="preserve">. O regiune competitivă prin inovare, digitalizare și întreprinderi dinamice/ </t>
    </r>
    <r>
      <rPr>
        <b/>
        <sz val="15"/>
        <color theme="1"/>
        <rFont val="Cambria"/>
        <family val="1"/>
      </rPr>
      <t>OS a (i) Dezvoltarea capacităților de cercetare și inovare și adoptarea tehnologiilor avansate</t>
    </r>
  </si>
  <si>
    <r>
      <rPr>
        <i/>
        <u/>
        <sz val="15"/>
        <color theme="1"/>
        <rFont val="Cambria"/>
        <family val="1"/>
      </rPr>
      <t>2021-2027</t>
    </r>
    <r>
      <rPr>
        <sz val="15"/>
        <color theme="1"/>
        <rFont val="Cambria"/>
        <family val="1"/>
      </rPr>
      <t>:</t>
    </r>
    <r>
      <rPr>
        <b/>
        <sz val="15"/>
        <color theme="1"/>
        <rFont val="Cambria"/>
        <family val="1"/>
      </rPr>
      <t xml:space="preserve"> Prioritatea 3.</t>
    </r>
    <r>
      <rPr>
        <sz val="15"/>
        <color theme="1"/>
        <rFont val="Cambria"/>
        <family val="1"/>
      </rPr>
      <t xml:space="preserve"> O regiune cu orașe prietenoase cu mediul/ </t>
    </r>
    <r>
      <rPr>
        <b/>
        <sz val="15"/>
        <color theme="1"/>
        <rFont val="Cambria"/>
        <family val="1"/>
      </rPr>
      <t>OS b (i)</t>
    </r>
    <r>
      <rPr>
        <sz val="15"/>
        <color theme="1"/>
        <rFont val="Cambria"/>
        <family val="1"/>
      </rPr>
      <t xml:space="preserve"> Promovarea eficienței energetice și reducerea emisiilor de gaze cu efect de seră</t>
    </r>
  </si>
  <si>
    <r>
      <rPr>
        <i/>
        <u/>
        <sz val="15"/>
        <color theme="1"/>
        <rFont val="Cambria"/>
        <family val="1"/>
      </rPr>
      <t>2021-2027</t>
    </r>
    <r>
      <rPr>
        <sz val="15"/>
        <color theme="1"/>
        <rFont val="Cambria"/>
        <family val="1"/>
      </rPr>
      <t>:</t>
    </r>
    <r>
      <rPr>
        <b/>
        <sz val="15"/>
        <color theme="1"/>
        <rFont val="Cambria"/>
        <family val="1"/>
      </rPr>
      <t xml:space="preserve"> Prioritatea 3.</t>
    </r>
    <r>
      <rPr>
        <sz val="15"/>
        <color theme="1"/>
        <rFont val="Cambria"/>
        <family val="1"/>
      </rPr>
      <t xml:space="preserve"> O regiune cu orașe prietenoase cu mediul/ </t>
    </r>
    <r>
      <rPr>
        <b/>
        <sz val="15"/>
        <color theme="1"/>
        <rFont val="Cambria"/>
        <family val="1"/>
      </rPr>
      <t>OS b (viii)</t>
    </r>
    <r>
      <rPr>
        <sz val="15"/>
        <color theme="1"/>
        <rFont val="Cambria"/>
        <family val="1"/>
      </rPr>
      <t xml:space="preserve"> Promovarea mobilității urbane multimodale sustenabile</t>
    </r>
  </si>
  <si>
    <r>
      <rPr>
        <i/>
        <u/>
        <sz val="15"/>
        <color theme="1"/>
        <rFont val="Cambria"/>
        <family val="1"/>
      </rPr>
      <t>2021-2027</t>
    </r>
    <r>
      <rPr>
        <sz val="15"/>
        <color theme="1"/>
        <rFont val="Cambria"/>
        <family val="1"/>
      </rPr>
      <t>:</t>
    </r>
    <r>
      <rPr>
        <b/>
        <sz val="15"/>
        <color theme="1"/>
        <rFont val="Cambria"/>
        <family val="1"/>
      </rPr>
      <t xml:space="preserve"> Prioritatea 3.</t>
    </r>
    <r>
      <rPr>
        <sz val="15"/>
        <color theme="1"/>
        <rFont val="Cambria"/>
        <family val="1"/>
      </rPr>
      <t xml:space="preserve"> O regiune cu orașe prietenoase cu mediul/ </t>
    </r>
    <r>
      <rPr>
        <b/>
        <sz val="15"/>
        <color theme="1"/>
        <rFont val="Cambria"/>
        <family val="1"/>
      </rPr>
      <t>OS b (vii)</t>
    </r>
    <r>
      <rPr>
        <sz val="15"/>
        <color theme="1"/>
        <rFont val="Cambria"/>
        <family val="1"/>
      </rPr>
      <t xml:space="preserve"> Îmbunătățirea protecției naturii și a biodiversității, a infrastructurii verzi în special în mediul urban și reducerea poluării</t>
    </r>
  </si>
  <si>
    <r>
      <rPr>
        <i/>
        <u/>
        <sz val="15"/>
        <color theme="1"/>
        <rFont val="Cambria"/>
        <family val="1"/>
      </rPr>
      <t>2021-2027</t>
    </r>
    <r>
      <rPr>
        <sz val="15"/>
        <color theme="1"/>
        <rFont val="Cambria"/>
        <family val="1"/>
      </rPr>
      <t>:</t>
    </r>
    <r>
      <rPr>
        <b/>
        <sz val="15"/>
        <color theme="1"/>
        <rFont val="Cambria"/>
        <family val="1"/>
      </rPr>
      <t xml:space="preserve"> Prioritatea 4.</t>
    </r>
    <r>
      <rPr>
        <sz val="15"/>
        <color theme="1"/>
        <rFont val="Cambria"/>
        <family val="1"/>
      </rPr>
      <t xml:space="preserve"> O regiune accesibilă/</t>
    </r>
    <r>
      <rPr>
        <b/>
        <sz val="15"/>
        <color theme="1"/>
        <rFont val="Cambria"/>
        <family val="1"/>
      </rPr>
      <t xml:space="preserve">OS c (iii) </t>
    </r>
    <r>
      <rPr>
        <sz val="15"/>
        <color theme="1"/>
        <rFont val="Cambria"/>
        <family val="1"/>
      </rPr>
      <t>Dezvoltarea unei mobilități naționale, regionale și locale durabile, reziliente în fața schimbărilor climatice, inteligente și intermodale, inclusiv îmbunătățirea accesului la TEN-T și a mobilității transfrontaliere</t>
    </r>
  </si>
  <si>
    <r>
      <rPr>
        <i/>
        <u/>
        <sz val="15"/>
        <color theme="1"/>
        <rFont val="Cambria"/>
        <family val="1"/>
      </rPr>
      <t>2021-2027</t>
    </r>
    <r>
      <rPr>
        <sz val="15"/>
        <color theme="1"/>
        <rFont val="Cambria"/>
        <family val="1"/>
      </rPr>
      <t>:</t>
    </r>
    <r>
      <rPr>
        <b/>
        <sz val="15"/>
        <color theme="1"/>
        <rFont val="Cambria"/>
        <family val="1"/>
      </rPr>
      <t xml:space="preserve"> Prioritatea 5.</t>
    </r>
    <r>
      <rPr>
        <sz val="15"/>
        <color theme="1"/>
        <rFont val="Cambria"/>
        <family val="1"/>
      </rPr>
      <t xml:space="preserve"> O regiune educată/</t>
    </r>
    <r>
      <rPr>
        <b/>
        <sz val="15"/>
        <color theme="1"/>
        <rFont val="Cambria"/>
        <family val="1"/>
      </rPr>
      <t xml:space="preserve">OS d (ii) </t>
    </r>
    <r>
      <rPr>
        <sz val="15"/>
        <color theme="1"/>
        <rFont val="Cambria"/>
        <family val="1"/>
      </rPr>
      <t>Îmbunătățirea accesului la servicii de calitate și favorabile incluziunii în educație, formare și învățarea pe tot parcursul vieții prin dezvoltarea infrastructurii accesului la TEN-T și a mobilității transfrontaliere</t>
    </r>
  </si>
  <si>
    <r>
      <rPr>
        <i/>
        <u/>
        <sz val="15"/>
        <color theme="1"/>
        <rFont val="Cambria"/>
        <family val="1"/>
      </rPr>
      <t>2021-2027</t>
    </r>
    <r>
      <rPr>
        <sz val="15"/>
        <color theme="1"/>
        <rFont val="Cambria"/>
        <family val="1"/>
      </rPr>
      <t>:</t>
    </r>
    <r>
      <rPr>
        <b/>
        <sz val="15"/>
        <color theme="1"/>
        <rFont val="Cambria"/>
        <family val="1"/>
      </rPr>
      <t xml:space="preserve"> Prioritatea 6.</t>
    </r>
    <r>
      <rPr>
        <sz val="15"/>
        <color theme="1"/>
        <rFont val="Cambria"/>
        <family val="1"/>
      </rPr>
      <t xml:space="preserve"> O regiune atractivă/</t>
    </r>
    <r>
      <rPr>
        <b/>
        <sz val="15"/>
        <color theme="1"/>
        <rFont val="Cambria"/>
        <family val="1"/>
      </rPr>
      <t xml:space="preserve">OS e (i) </t>
    </r>
    <r>
      <rPr>
        <sz val="15"/>
        <color theme="1"/>
        <rFont val="Cambria"/>
        <family val="1"/>
      </rPr>
      <t>Favorizarea dezvoltării integrate sociale, economice și de mediu la nivel local și a patrimoniului cultural, turismului și securității în zonele urbane</t>
    </r>
  </si>
  <si>
    <r>
      <rPr>
        <i/>
        <u/>
        <sz val="15"/>
        <color theme="1"/>
        <rFont val="Cambria"/>
        <family val="1"/>
      </rPr>
      <t>2021-2027</t>
    </r>
    <r>
      <rPr>
        <sz val="15"/>
        <color theme="1"/>
        <rFont val="Cambria"/>
        <family val="1"/>
      </rPr>
      <t>:</t>
    </r>
    <r>
      <rPr>
        <b/>
        <sz val="15"/>
        <color theme="1"/>
        <rFont val="Cambria"/>
        <family val="1"/>
      </rPr>
      <t xml:space="preserve"> Prioritatea 6.</t>
    </r>
    <r>
      <rPr>
        <sz val="15"/>
        <color theme="1"/>
        <rFont val="Cambria"/>
        <family val="1"/>
      </rPr>
      <t xml:space="preserve"> O regiune atractivă/</t>
    </r>
    <r>
      <rPr>
        <b/>
        <sz val="15"/>
        <color theme="1"/>
        <rFont val="Cambria"/>
        <family val="1"/>
      </rPr>
      <t xml:space="preserve">OS e (ii) </t>
    </r>
    <r>
      <rPr>
        <sz val="15"/>
        <color theme="1"/>
        <rFont val="Cambria"/>
        <family val="1"/>
      </rPr>
      <t>Favorizarea dezvoltării integrate sociale, economice și de mediu la nivel local și a patrimoniului cultural, turismului și securității în afara zonelor urbane</t>
    </r>
  </si>
  <si>
    <t>Valoarea milestone</t>
  </si>
  <si>
    <t>Valorea țintă finală</t>
  </si>
  <si>
    <t>Matching</t>
  </si>
  <si>
    <t>RCO01</t>
  </si>
  <si>
    <t>Estimare valori indicator RCO01</t>
  </si>
  <si>
    <t>RCO18</t>
  </si>
  <si>
    <t>CO31</t>
  </si>
  <si>
    <t>Eficiența energetică: Numărul de gospodării cu clasificare mai bună a consumului de energie</t>
  </si>
  <si>
    <t>Locuințe cu o performanță energetică îmbunătățită</t>
  </si>
  <si>
    <t xml:space="preserve">RCO 56 </t>
  </si>
  <si>
    <t>Lungimea liniilor de tramvai și metrou reconstruite sau modernizate</t>
  </si>
  <si>
    <t>CO15</t>
  </si>
  <si>
    <t>Transport urban: Lungimea totală a liniilor de tramvai și de metrou noi sau îmbunătățite</t>
  </si>
  <si>
    <t>RCO56</t>
  </si>
  <si>
    <t xml:space="preserve">RCO 67 </t>
  </si>
  <si>
    <t>Capacitatea de clasă a unor facilități de învățământ noi sau modernizată</t>
  </si>
  <si>
    <t>1S66</t>
  </si>
  <si>
    <t>Capacitatea insfrastructurii care beneficiază de sprijin (școlară)</t>
  </si>
  <si>
    <t>RCO67</t>
  </si>
  <si>
    <t>RCO 77</t>
  </si>
  <si>
    <t xml:space="preserve"> Numărul de situri culturale și turistice sprijinite</t>
  </si>
  <si>
    <t>1S23</t>
  </si>
  <si>
    <t>Obiective de patrimoniu cultural restaurate</t>
  </si>
  <si>
    <t>RCO77</t>
  </si>
  <si>
    <r>
      <rPr>
        <i/>
        <u/>
        <sz val="15"/>
        <color theme="1"/>
        <rFont val="Cambria"/>
        <family val="1"/>
      </rPr>
      <t>2021-2027</t>
    </r>
    <r>
      <rPr>
        <b/>
        <sz val="15"/>
        <color theme="1"/>
        <rFont val="Cambria"/>
        <family val="1"/>
      </rPr>
      <t>: Prioritatea 1</t>
    </r>
    <r>
      <rPr>
        <sz val="15"/>
        <color theme="1"/>
        <rFont val="Cambria"/>
        <family val="1"/>
      </rPr>
      <t xml:space="preserve">. O regiune competitivă prin inovare, digitalizare și întreprinderi dinamice/ </t>
    </r>
    <r>
      <rPr>
        <b/>
        <sz val="15"/>
        <color theme="1"/>
        <rFont val="Cambria"/>
        <family val="1"/>
      </rPr>
      <t xml:space="preserve">OS  </t>
    </r>
    <r>
      <rPr>
        <sz val="15"/>
        <color theme="1"/>
        <rFont val="Cambria"/>
        <family val="1"/>
      </rPr>
      <t>a (ii) Fructificarea avantajelor digitalizării, în beneficiul cetățenilor, al companiilor și al guvernelor</t>
    </r>
  </si>
  <si>
    <t>Instituții publice sprijinite pentru dezvoltarea serviciilor, produselor și proceselor digitale</t>
  </si>
  <si>
    <t>RCO14</t>
  </si>
  <si>
    <t>1S35</t>
  </si>
  <si>
    <t>3S15</t>
  </si>
  <si>
    <t>Servicii publice aferente evenimentelor de viață la nivel 4 de sofisticare online</t>
  </si>
  <si>
    <t>Estimare valori indicator RCO14</t>
  </si>
  <si>
    <r>
      <rPr>
        <i/>
        <u/>
        <sz val="15"/>
        <color theme="1"/>
        <rFont val="Cambria"/>
        <family val="1"/>
      </rPr>
      <t>2014-2020</t>
    </r>
    <r>
      <rPr>
        <b/>
        <sz val="15"/>
        <color theme="1"/>
        <rFont val="Cambria"/>
        <family val="1"/>
      </rPr>
      <t xml:space="preserve">: </t>
    </r>
    <r>
      <rPr>
        <b/>
        <sz val="15"/>
        <color rgb="FFFF0000"/>
        <rFont val="Cambria"/>
        <family val="1"/>
      </rPr>
      <t>POR</t>
    </r>
    <r>
      <rPr>
        <b/>
        <sz val="15"/>
        <color theme="1"/>
        <rFont val="Cambria"/>
        <family val="1"/>
      </rPr>
      <t xml:space="preserve"> Axa prioritară 1: </t>
    </r>
    <r>
      <rPr>
        <sz val="15"/>
        <color theme="1"/>
        <rFont val="Cambria"/>
        <family val="1"/>
      </rPr>
      <t>Promovarea transferului tehnologic/</t>
    </r>
    <r>
      <rPr>
        <b/>
        <sz val="15"/>
        <color theme="1"/>
        <rFont val="Cambria"/>
        <family val="1"/>
      </rPr>
      <t>OS 1.1</t>
    </r>
    <r>
      <rPr>
        <sz val="15"/>
        <color theme="1"/>
        <rFont val="Cambria"/>
        <family val="1"/>
      </rPr>
      <t xml:space="preserve"> Creşterea inovării în firme prin susţinerea entităților de inovare şi transfer tehnologic în domenii de specializare inteligentă</t>
    </r>
  </si>
  <si>
    <t>Investiție productivă: Număr de societăți sprijinite</t>
  </si>
  <si>
    <t xml:space="preserve">Întreprinderi sprijinite (din care: Micro, mici, mediu, mare) </t>
  </si>
  <si>
    <t>Întreprinderi sprijinite prin granturi</t>
  </si>
  <si>
    <t>Investiție productivă: Număr de întreprinderi care beneficiază de grant</t>
  </si>
  <si>
    <r>
      <rPr>
        <i/>
        <u/>
        <sz val="15"/>
        <color theme="1"/>
        <rFont val="Cambria"/>
        <family val="1"/>
      </rPr>
      <t>2021-2027:</t>
    </r>
    <r>
      <rPr>
        <b/>
        <sz val="15"/>
        <color theme="1"/>
        <rFont val="Cambria"/>
        <family val="1"/>
      </rPr>
      <t xml:space="preserve"> Prioritatea 1</t>
    </r>
    <r>
      <rPr>
        <sz val="15"/>
        <color theme="1"/>
        <rFont val="Cambria"/>
        <family val="1"/>
      </rPr>
      <t xml:space="preserve">. O regiune competitivă prin inovare, digitalizare și întreprinderi dinamice/ </t>
    </r>
    <r>
      <rPr>
        <b/>
        <sz val="15"/>
        <color theme="1"/>
        <rFont val="Cambria"/>
        <family val="1"/>
      </rPr>
      <t xml:space="preserve">OS a (iii) </t>
    </r>
    <r>
      <rPr>
        <sz val="15"/>
        <color theme="1"/>
        <rFont val="Cambria"/>
        <family val="1"/>
      </rPr>
      <t>Impulsionarea creșterii și competitivității IMM-urilor</t>
    </r>
  </si>
  <si>
    <r>
      <rPr>
        <i/>
        <u/>
        <sz val="15"/>
        <color theme="1"/>
        <rFont val="Cambria"/>
        <family val="1"/>
      </rPr>
      <t>2014-2020:</t>
    </r>
    <r>
      <rPr>
        <b/>
        <sz val="15"/>
        <color theme="1"/>
        <rFont val="Cambria"/>
        <family val="1"/>
      </rPr>
      <t xml:space="preserve"> </t>
    </r>
    <r>
      <rPr>
        <b/>
        <sz val="15"/>
        <color rgb="FFFF0000"/>
        <rFont val="Cambria"/>
        <family val="1"/>
      </rPr>
      <t>POR</t>
    </r>
    <r>
      <rPr>
        <b/>
        <sz val="15"/>
        <color theme="1"/>
        <rFont val="Cambria"/>
        <family val="1"/>
      </rPr>
      <t xml:space="preserve"> Axa prioritară 2</t>
    </r>
    <r>
      <rPr>
        <sz val="15"/>
        <color theme="1"/>
        <rFont val="Cambria"/>
        <family val="1"/>
      </rPr>
      <t xml:space="preserve">. Îmbunătăţirea competitivităţii întreprinderilor mici şi mijlocii/ </t>
    </r>
    <r>
      <rPr>
        <b/>
        <sz val="15"/>
        <color theme="1"/>
        <rFont val="Cambria"/>
        <family val="1"/>
      </rPr>
      <t>OS 2.2</t>
    </r>
    <r>
      <rPr>
        <sz val="15"/>
        <color theme="1"/>
        <rFont val="Cambria"/>
        <family val="1"/>
      </rPr>
      <t xml:space="preserve"> Îmbunătățirea competitivității economice prin creșterea productivității muncii în IMM-uri în sectoarele competitive identificate în SNC</t>
    </r>
  </si>
  <si>
    <t>LEI</t>
  </si>
  <si>
    <t>MDR</t>
  </si>
  <si>
    <t>POR 2014-2020</t>
  </si>
  <si>
    <t>POC 2014-2020</t>
  </si>
  <si>
    <t>1S55</t>
  </si>
  <si>
    <t>RCO14 Public institutions supported to develop digital services, products and processes</t>
  </si>
  <si>
    <t>3S15 Servicii publice aferente evenimentelor de viață aduse la nivelul IV de sofisticare online</t>
  </si>
  <si>
    <t>PO</t>
  </si>
  <si>
    <t>POR</t>
  </si>
  <si>
    <t>POC</t>
  </si>
  <si>
    <t>ap</t>
  </si>
  <si>
    <r>
      <rPr>
        <i/>
        <u/>
        <sz val="15"/>
        <color theme="1"/>
        <rFont val="Cambria"/>
        <family val="1"/>
      </rPr>
      <t>2014-2020</t>
    </r>
    <r>
      <rPr>
        <sz val="15"/>
        <color theme="1"/>
        <rFont val="Cambria"/>
        <family val="1"/>
      </rPr>
      <t xml:space="preserve">: </t>
    </r>
    <r>
      <rPr>
        <b/>
        <sz val="15"/>
        <color rgb="FFFF0000"/>
        <rFont val="Cambria"/>
        <family val="1"/>
      </rPr>
      <t>POR</t>
    </r>
    <r>
      <rPr>
        <sz val="15"/>
        <color theme="1"/>
        <rFont val="Cambria"/>
        <family val="1"/>
      </rPr>
      <t xml:space="preserve"> </t>
    </r>
    <r>
      <rPr>
        <b/>
        <sz val="15"/>
        <color theme="1"/>
        <rFont val="Cambria"/>
        <family val="1"/>
      </rPr>
      <t>Axa prioritară 3</t>
    </r>
    <r>
      <rPr>
        <sz val="15"/>
        <color theme="1"/>
        <rFont val="Cambria"/>
        <family val="1"/>
      </rPr>
      <t xml:space="preserve">: Sprijinirea tranziției către o economie cu emisii scăzute de carbon/ </t>
    </r>
    <r>
      <rPr>
        <b/>
        <sz val="15"/>
        <color theme="1"/>
        <rFont val="Cambria"/>
        <family val="1"/>
      </rPr>
      <t xml:space="preserve">OS 4.2 </t>
    </r>
    <r>
      <rPr>
        <sz val="15"/>
        <color theme="1"/>
        <rFont val="Cambria"/>
        <family val="1"/>
      </rPr>
      <t>Reconversia și refuncționalizarea terenurilor și suprafețelor degradate, vacante sau neutilizate din muncipiile reședință de județ</t>
    </r>
  </si>
  <si>
    <r>
      <rPr>
        <i/>
        <u/>
        <sz val="15"/>
        <color theme="1"/>
        <rFont val="Cambria"/>
        <family val="1"/>
      </rPr>
      <t>2014-2020</t>
    </r>
    <r>
      <rPr>
        <sz val="15"/>
        <color theme="1"/>
        <rFont val="Cambria"/>
        <family val="1"/>
      </rPr>
      <t xml:space="preserve">: </t>
    </r>
    <r>
      <rPr>
        <b/>
        <sz val="15"/>
        <color rgb="FFFF0000"/>
        <rFont val="Cambria"/>
        <family val="1"/>
      </rPr>
      <t>POR</t>
    </r>
    <r>
      <rPr>
        <sz val="15"/>
        <color theme="1"/>
        <rFont val="Cambria"/>
        <family val="1"/>
      </rPr>
      <t xml:space="preserve"> </t>
    </r>
    <r>
      <rPr>
        <b/>
        <sz val="15"/>
        <color theme="1"/>
        <rFont val="Cambria"/>
        <family val="1"/>
      </rPr>
      <t>Axa prioritară 4</t>
    </r>
    <r>
      <rPr>
        <sz val="15"/>
        <color theme="1"/>
        <rFont val="Cambria"/>
        <family val="1"/>
      </rPr>
      <t xml:space="preserve">: Sprijinirea dezvoltării urbane durabile/ </t>
    </r>
    <r>
      <rPr>
        <b/>
        <sz val="15"/>
        <color theme="1"/>
        <rFont val="Cambria"/>
        <family val="1"/>
      </rPr>
      <t xml:space="preserve">OS 4.2 </t>
    </r>
    <r>
      <rPr>
        <sz val="15"/>
        <color theme="1"/>
        <rFont val="Cambria"/>
        <family val="1"/>
      </rPr>
      <t>Reconversia și refuncționalizarea terenurilor și suprafețelor degradate, vacante sau neutilizate din muncipiile reședință de județ</t>
    </r>
  </si>
  <si>
    <r>
      <rPr>
        <i/>
        <u/>
        <sz val="15"/>
        <color theme="1"/>
        <rFont val="Cambria"/>
        <family val="1"/>
      </rPr>
      <t>2014-2020</t>
    </r>
    <r>
      <rPr>
        <sz val="15"/>
        <color theme="1"/>
        <rFont val="Cambria"/>
        <family val="1"/>
      </rPr>
      <t xml:space="preserve">: </t>
    </r>
    <r>
      <rPr>
        <b/>
        <sz val="15"/>
        <color rgb="FFFF0000"/>
        <rFont val="Cambria"/>
        <family val="1"/>
      </rPr>
      <t>POR</t>
    </r>
    <r>
      <rPr>
        <sz val="15"/>
        <color theme="1"/>
        <rFont val="Cambria"/>
        <family val="1"/>
      </rPr>
      <t xml:space="preserve"> </t>
    </r>
    <r>
      <rPr>
        <b/>
        <sz val="15"/>
        <color theme="1"/>
        <rFont val="Cambria"/>
        <family val="1"/>
      </rPr>
      <t xml:space="preserve">Axa prioritară 6: </t>
    </r>
    <r>
      <rPr>
        <sz val="15"/>
        <color theme="1"/>
        <rFont val="Cambria"/>
        <family val="1"/>
      </rPr>
      <t xml:space="preserve">Îmbunătățirea infrastructurii rutiere de importanță regională/ </t>
    </r>
    <r>
      <rPr>
        <b/>
        <sz val="15"/>
        <color theme="1"/>
        <rFont val="Cambria"/>
        <family val="1"/>
      </rPr>
      <t>OS 6.1 Creșterea gradului de accesibilitate a zonelor rurale și urbane situate în proximitatea rețelei TEN-T prin modernizarea drumurilor județene</t>
    </r>
  </si>
  <si>
    <r>
      <rPr>
        <i/>
        <u/>
        <sz val="15"/>
        <color theme="1"/>
        <rFont val="Cambria"/>
        <family val="1"/>
      </rPr>
      <t>2014-2020</t>
    </r>
    <r>
      <rPr>
        <sz val="15"/>
        <color theme="1"/>
        <rFont val="Cambria"/>
        <family val="1"/>
      </rPr>
      <t xml:space="preserve">: </t>
    </r>
    <r>
      <rPr>
        <b/>
        <sz val="15"/>
        <color rgb="FFFF0000"/>
        <rFont val="Cambria"/>
        <family val="1"/>
      </rPr>
      <t>POR</t>
    </r>
    <r>
      <rPr>
        <sz val="15"/>
        <color theme="1"/>
        <rFont val="Cambria"/>
        <family val="1"/>
      </rPr>
      <t xml:space="preserve"> </t>
    </r>
    <r>
      <rPr>
        <b/>
        <sz val="15"/>
        <color theme="1"/>
        <rFont val="Cambria"/>
        <family val="1"/>
      </rPr>
      <t xml:space="preserve">Axa prioritară 4: </t>
    </r>
    <r>
      <rPr>
        <sz val="15"/>
        <color theme="1"/>
        <rFont val="Cambria"/>
        <family val="1"/>
      </rPr>
      <t xml:space="preserve">Sprijinirea dezvoltării urbane durabile/ </t>
    </r>
    <r>
      <rPr>
        <b/>
        <sz val="15"/>
        <color theme="1"/>
        <rFont val="Cambria"/>
        <family val="1"/>
      </rPr>
      <t xml:space="preserve">OS 4.1 </t>
    </r>
    <r>
      <rPr>
        <sz val="15"/>
        <color theme="1"/>
        <rFont val="Cambria"/>
        <family val="1"/>
      </rPr>
      <t>Reducerea emisiilor de carbon în municipiile reședință de județ prin investiții bazate pe planurile de mobilitate urbană durabilă</t>
    </r>
  </si>
  <si>
    <r>
      <rPr>
        <i/>
        <u/>
        <sz val="15"/>
        <color theme="1"/>
        <rFont val="Cambria"/>
        <family val="1"/>
      </rPr>
      <t>2014-2020</t>
    </r>
    <r>
      <rPr>
        <sz val="15"/>
        <color theme="1"/>
        <rFont val="Cambria"/>
        <family val="1"/>
      </rPr>
      <t xml:space="preserve">: </t>
    </r>
    <r>
      <rPr>
        <b/>
        <sz val="15"/>
        <color rgb="FFFF0000"/>
        <rFont val="Cambria"/>
        <family val="1"/>
      </rPr>
      <t>POR</t>
    </r>
    <r>
      <rPr>
        <sz val="15"/>
        <color theme="1"/>
        <rFont val="Cambria"/>
        <family val="1"/>
      </rPr>
      <t xml:space="preserve"> </t>
    </r>
    <r>
      <rPr>
        <b/>
        <sz val="15"/>
        <color theme="1"/>
        <rFont val="Cambria"/>
        <family val="1"/>
      </rPr>
      <t xml:space="preserve">Axa prioritară 10: </t>
    </r>
    <r>
      <rPr>
        <sz val="15"/>
        <color theme="1"/>
        <rFont val="Cambria"/>
        <family val="1"/>
      </rPr>
      <t xml:space="preserve">Îmbunătățirea infrastructurii educaționale/ </t>
    </r>
    <r>
      <rPr>
        <b/>
        <sz val="15"/>
        <color theme="1"/>
        <rFont val="Cambria"/>
        <family val="1"/>
      </rPr>
      <t>OS 10.1 - OS 10.3</t>
    </r>
  </si>
  <si>
    <t>Capacitatea insfrastructurii care beneficiază de sprijin universitară</t>
  </si>
  <si>
    <t>RCO67 - 1S66</t>
  </si>
  <si>
    <t>RCO67 - 1S55</t>
  </si>
  <si>
    <r>
      <rPr>
        <i/>
        <u/>
        <sz val="15"/>
        <color theme="1"/>
        <rFont val="Cambria"/>
        <family val="1"/>
      </rPr>
      <t>2014-2020</t>
    </r>
    <r>
      <rPr>
        <sz val="15"/>
        <color theme="1"/>
        <rFont val="Cambria"/>
        <family val="1"/>
      </rPr>
      <t xml:space="preserve">: </t>
    </r>
    <r>
      <rPr>
        <b/>
        <sz val="15"/>
        <color rgb="FFFF0000"/>
        <rFont val="Cambria"/>
        <family val="1"/>
      </rPr>
      <t>POR</t>
    </r>
    <r>
      <rPr>
        <sz val="15"/>
        <color theme="1"/>
        <rFont val="Cambria"/>
        <family val="1"/>
      </rPr>
      <t xml:space="preserve"> </t>
    </r>
    <r>
      <rPr>
        <b/>
        <sz val="15"/>
        <color theme="1"/>
        <rFont val="Cambria"/>
        <family val="1"/>
      </rPr>
      <t xml:space="preserve">Axa prioritară 5: </t>
    </r>
    <r>
      <rPr>
        <sz val="15"/>
        <color theme="1"/>
        <rFont val="Cambria"/>
        <family val="1"/>
      </rPr>
      <t xml:space="preserve">Îmbunătățirea mediului urban și conservarea, protecția și valorificarea durabilă a patrimoniului cultural/ </t>
    </r>
    <r>
      <rPr>
        <b/>
        <sz val="15"/>
        <color theme="1"/>
        <rFont val="Cambria"/>
        <family val="1"/>
      </rPr>
      <t xml:space="preserve">OS 5.1 </t>
    </r>
    <r>
      <rPr>
        <sz val="15"/>
        <color theme="1"/>
        <rFont val="Cambria"/>
        <family val="1"/>
      </rPr>
      <t>Impulsionarea dezvoltării locale prin conservarea, protejarea și valorificarea patrimoniului cultural și a identității culturale</t>
    </r>
  </si>
  <si>
    <t>Nu sunt indicatori similari</t>
  </si>
  <si>
    <r>
      <rPr>
        <i/>
        <u/>
        <sz val="15"/>
        <color theme="1"/>
        <rFont val="Cambria"/>
        <family val="1"/>
      </rPr>
      <t>2014-2020</t>
    </r>
    <r>
      <rPr>
        <sz val="15"/>
        <color theme="1"/>
        <rFont val="Cambria"/>
        <family val="1"/>
      </rPr>
      <t xml:space="preserve">: </t>
    </r>
    <r>
      <rPr>
        <b/>
        <sz val="15"/>
        <color rgb="FFFF0000"/>
        <rFont val="Cambria"/>
        <family val="1"/>
      </rPr>
      <t>POR</t>
    </r>
    <r>
      <rPr>
        <sz val="15"/>
        <color theme="1"/>
        <rFont val="Cambria"/>
        <family val="1"/>
      </rPr>
      <t xml:space="preserve"> </t>
    </r>
    <r>
      <rPr>
        <b/>
        <sz val="15"/>
        <color theme="1"/>
        <rFont val="Cambria"/>
        <family val="1"/>
      </rPr>
      <t xml:space="preserve">Axa prioritară 7: </t>
    </r>
    <r>
      <rPr>
        <sz val="15"/>
        <color theme="1"/>
        <rFont val="Cambria"/>
        <family val="1"/>
      </rPr>
      <t xml:space="preserve">Diversificarea economiilor locale prin dezvoltarea durabilă a turismului/ </t>
    </r>
    <r>
      <rPr>
        <b/>
        <sz val="15"/>
        <color theme="1"/>
        <rFont val="Cambria"/>
        <family val="1"/>
      </rPr>
      <t xml:space="preserve">OS 7.1 </t>
    </r>
    <r>
      <rPr>
        <sz val="15"/>
        <color theme="1"/>
        <rFont val="Cambria"/>
        <family val="1"/>
      </rPr>
      <t>Creșterea numărului mediu de salariați în stațiunile turistice</t>
    </r>
  </si>
  <si>
    <t>Prognoză 2020-2023</t>
  </si>
  <si>
    <t>Prognoză 2021-2027</t>
  </si>
  <si>
    <t>Prognoză 2014-2020</t>
  </si>
  <si>
    <t>Date 2014-2020</t>
  </si>
  <si>
    <t>Valoarea indicator CDF</t>
  </si>
  <si>
    <t>Indicatori</t>
  </si>
  <si>
    <t>Durata medie</t>
  </si>
  <si>
    <t>Buget mediu</t>
  </si>
  <si>
    <t>CDF Nr. Proiecte</t>
  </si>
  <si>
    <t>Număr proiecte CDF</t>
  </si>
  <si>
    <t>Rata rambursării</t>
  </si>
  <si>
    <t>RCO05</t>
  </si>
  <si>
    <t>Întreprinderi noi sprijinite</t>
  </si>
  <si>
    <r>
      <rPr>
        <i/>
        <u/>
        <sz val="15"/>
        <color theme="1"/>
        <rFont val="Cambria"/>
        <family val="1"/>
      </rPr>
      <t>2014-2020</t>
    </r>
    <r>
      <rPr>
        <sz val="15"/>
        <color theme="1"/>
        <rFont val="Cambria"/>
        <family val="1"/>
      </rPr>
      <t xml:space="preserve">: </t>
    </r>
    <r>
      <rPr>
        <b/>
        <sz val="15"/>
        <color rgb="FFFF0000"/>
        <rFont val="Cambria"/>
        <family val="1"/>
      </rPr>
      <t xml:space="preserve">POCA </t>
    </r>
    <r>
      <rPr>
        <b/>
        <sz val="15"/>
        <color theme="1"/>
        <rFont val="Cambria"/>
        <family val="1"/>
      </rPr>
      <t>Axa prioritară 2</t>
    </r>
    <r>
      <rPr>
        <sz val="15"/>
        <color theme="1"/>
        <rFont val="Cambria"/>
        <family val="1"/>
      </rPr>
      <t xml:space="preserve">: Administrație și sistem judiciar accesibile și transparente/ </t>
    </r>
    <r>
      <rPr>
        <b/>
        <sz val="15"/>
        <color theme="1"/>
        <rFont val="Cambria"/>
        <family val="1"/>
      </rPr>
      <t xml:space="preserve">OS 2.3 </t>
    </r>
    <r>
      <rPr>
        <sz val="15"/>
        <color theme="1"/>
        <rFont val="Cambria"/>
        <family val="1"/>
      </rPr>
      <t>Asigurarea unei transparențe și integrități sporite la nivelul sistemului judiciar în vederea îmbunătățirii accesului și a calității serviciilor furnizate la nivelul acestuia</t>
    </r>
  </si>
  <si>
    <t>Prioritatea mai este similară cu următoarea intervenție:</t>
  </si>
  <si>
    <r>
      <rPr>
        <i/>
        <u/>
        <sz val="15"/>
        <color theme="1"/>
        <rFont val="Cambria"/>
        <family val="1"/>
      </rPr>
      <t>2014-2020</t>
    </r>
    <r>
      <rPr>
        <b/>
        <sz val="15"/>
        <color theme="1"/>
        <rFont val="Cambria"/>
        <family val="1"/>
      </rPr>
      <t xml:space="preserve">: </t>
    </r>
    <r>
      <rPr>
        <b/>
        <sz val="15"/>
        <color rgb="FFFF0000"/>
        <rFont val="Cambria"/>
        <family val="1"/>
      </rPr>
      <t>POC</t>
    </r>
    <r>
      <rPr>
        <b/>
        <sz val="15"/>
        <color theme="1"/>
        <rFont val="Cambria"/>
        <family val="1"/>
      </rPr>
      <t xml:space="preserve"> Axa prioritară 1: </t>
    </r>
    <r>
      <rPr>
        <sz val="15"/>
        <color theme="1"/>
        <rFont val="Cambria"/>
        <family val="1"/>
      </rPr>
      <t>Consolidarea cercetării, dezvoltării tehnologice și inovării/</t>
    </r>
    <r>
      <rPr>
        <b/>
        <sz val="15"/>
        <color theme="1"/>
        <rFont val="Cambria"/>
        <family val="1"/>
      </rPr>
      <t>OS 1.1</t>
    </r>
    <r>
      <rPr>
        <sz val="15"/>
        <color theme="1"/>
        <rFont val="Cambria"/>
        <family val="1"/>
      </rPr>
      <t xml:space="preserve"> Creșterea capacității de CDI în domeniile de specializare inteligentă și în sănătate, </t>
    </r>
    <r>
      <rPr>
        <b/>
        <sz val="15"/>
        <color theme="1"/>
        <rFont val="Cambria"/>
        <family val="1"/>
      </rPr>
      <t>Acţiunea 1.1.1</t>
    </r>
    <r>
      <rPr>
        <sz val="15"/>
        <color theme="1"/>
        <rFont val="Cambria"/>
        <family val="1"/>
      </rPr>
      <t xml:space="preserve"> Mari infrastructuri de CD și </t>
    </r>
    <r>
      <rPr>
        <b/>
        <sz val="15"/>
        <color theme="1"/>
        <rFont val="Cambria"/>
        <family val="1"/>
      </rPr>
      <t>Acţiunea 1.1.2</t>
    </r>
    <r>
      <rPr>
        <sz val="15"/>
        <color theme="1"/>
        <rFont val="Cambria"/>
        <family val="1"/>
      </rPr>
      <t xml:space="preserve"> Dezvoltarea unor reţele de centre CD,</t>
    </r>
  </si>
  <si>
    <r>
      <rPr>
        <i/>
        <u/>
        <sz val="15"/>
        <color theme="1"/>
        <rFont val="Cambria"/>
        <family val="1"/>
      </rPr>
      <t>2014-2020</t>
    </r>
    <r>
      <rPr>
        <b/>
        <sz val="15"/>
        <color theme="1"/>
        <rFont val="Cambria"/>
        <family val="1"/>
      </rPr>
      <t xml:space="preserve">: </t>
    </r>
    <r>
      <rPr>
        <b/>
        <sz val="15"/>
        <color rgb="FFFF0000"/>
        <rFont val="Cambria"/>
        <family val="1"/>
      </rPr>
      <t xml:space="preserve">POC </t>
    </r>
    <r>
      <rPr>
        <b/>
        <sz val="15"/>
        <color theme="1"/>
        <rFont val="Cambria"/>
        <family val="1"/>
      </rPr>
      <t xml:space="preserve">Axa prioritară 2: </t>
    </r>
    <r>
      <rPr>
        <sz val="15"/>
        <color theme="1"/>
        <rFont val="Cambria"/>
        <family val="1"/>
      </rPr>
      <t xml:space="preserve">Tehnologia Informației și Comunicației (TIC) pentru o economie digitală competitivă/ </t>
    </r>
    <r>
      <rPr>
        <b/>
        <sz val="15"/>
        <color theme="1"/>
        <rFont val="Cambria"/>
        <family val="1"/>
      </rPr>
      <t xml:space="preserve">OS 2.3 </t>
    </r>
    <r>
      <rPr>
        <sz val="15"/>
        <color theme="1"/>
        <rFont val="Cambria"/>
        <family val="1"/>
      </rPr>
      <t xml:space="preserve">Creșterea utilizării sistemelor de e-guvernare defavorizate din regiunile urbane și rurale și OS 2.4 Creșterea gradului de utilizare a Internetului, </t>
    </r>
    <r>
      <rPr>
        <b/>
        <sz val="15"/>
        <color theme="1"/>
        <rFont val="Cambria"/>
        <family val="1"/>
      </rPr>
      <t>Acţiunea 2.2.1, 2.2.2, 2.3.1, 2.3.2, 2.3.3</t>
    </r>
  </si>
  <si>
    <t>Sud Muntenia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</si>
</sst>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_-* #,##0_-;\-* #,##0_-;_-* &quot;-&quot;??_-;_-@_-"/>
    <numFmt numFmtId="165" formatCode="0.000"/>
    <numFmt numFmtId="166" formatCode="0.0"/>
    <numFmt numFmtId="167" formatCode="#,##0.00000"/>
    <numFmt numFmtId="168" formatCode="_(* #,##0_);_(* \(#,##0\);_(* &quot;-&quot;??_);_(@_)"/>
  </numFmts>
  <fonts count="30" x14ac:knownFonts="1">
    <font>
      <sz val="11"/>
      <color theme="1"/>
      <name val="Calibri"/>
      <family val="2"/>
      <scheme val="minor"/>
    </font>
    <font>
      <sz val="10"/>
      <color theme="0"/>
      <name val="Arial"/>
      <family val="2"/>
    </font>
    <font>
      <sz val="11"/>
      <color rgb="FF0000FF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mbria"/>
      <family val="1"/>
    </font>
    <font>
      <b/>
      <sz val="10"/>
      <color rgb="FFFFFFFF"/>
      <name val="Calisto MT"/>
      <family val="1"/>
    </font>
    <font>
      <b/>
      <sz val="10"/>
      <color rgb="FF000000"/>
      <name val="Calisto MT"/>
      <family val="1"/>
    </font>
    <font>
      <sz val="10"/>
      <color rgb="FF000000"/>
      <name val="Calisto MT"/>
      <family val="1"/>
    </font>
    <font>
      <b/>
      <sz val="10"/>
      <color theme="1"/>
      <name val="Calisto MT"/>
      <family val="1"/>
    </font>
    <font>
      <sz val="10"/>
      <color theme="1"/>
      <name val="Calisto MT"/>
      <family val="1"/>
    </font>
    <font>
      <b/>
      <sz val="10"/>
      <color rgb="FFFFFFFF"/>
      <name val="Cambria"/>
      <family val="1"/>
    </font>
    <font>
      <sz val="10"/>
      <name val="Cambria"/>
      <family val="1"/>
    </font>
    <font>
      <b/>
      <sz val="10"/>
      <name val="Cambria"/>
      <family val="1"/>
    </font>
    <font>
      <b/>
      <sz val="15"/>
      <color theme="1"/>
      <name val="Cambria"/>
      <family val="1"/>
    </font>
    <font>
      <sz val="11"/>
      <color theme="1"/>
      <name val="Cambria"/>
      <family val="1"/>
    </font>
    <font>
      <sz val="15"/>
      <color theme="1"/>
      <name val="Cambria"/>
      <family val="1"/>
    </font>
    <font>
      <b/>
      <sz val="10"/>
      <color theme="1"/>
      <name val="Cambria"/>
      <family val="1"/>
    </font>
    <font>
      <b/>
      <sz val="11"/>
      <color theme="1"/>
      <name val="Cambria"/>
      <family val="1"/>
    </font>
    <font>
      <b/>
      <sz val="10"/>
      <color theme="0"/>
      <name val="Cambria"/>
      <family val="1"/>
    </font>
    <font>
      <i/>
      <sz val="10"/>
      <name val="Cambria"/>
      <family val="1"/>
    </font>
    <font>
      <sz val="10"/>
      <color rgb="FF0000FF"/>
      <name val="Cambria"/>
      <family val="1"/>
    </font>
    <font>
      <i/>
      <u/>
      <sz val="15"/>
      <color theme="1"/>
      <name val="Cambria"/>
      <family val="1"/>
    </font>
    <font>
      <b/>
      <sz val="11"/>
      <color theme="0"/>
      <name val="Cambria"/>
      <family val="1"/>
    </font>
    <font>
      <i/>
      <sz val="11"/>
      <name val="Cambria"/>
      <family val="1"/>
    </font>
    <font>
      <sz val="11"/>
      <color rgb="FF0000FF"/>
      <name val="Cambria"/>
      <family val="1"/>
    </font>
    <font>
      <b/>
      <u/>
      <sz val="22"/>
      <color theme="1"/>
      <name val="Cambria"/>
      <family val="1"/>
    </font>
    <font>
      <b/>
      <sz val="10"/>
      <color rgb="FFFF0000"/>
      <name val="Cambria"/>
      <family val="1"/>
    </font>
    <font>
      <b/>
      <sz val="15"/>
      <color rgb="FFFF0000"/>
      <name val="Cambria"/>
      <family val="1"/>
    </font>
    <font>
      <sz val="8"/>
      <name val="Calibri"/>
      <family val="2"/>
      <scheme val="minor"/>
    </font>
    <font>
      <b/>
      <sz val="12"/>
      <color rgb="FFFF0000"/>
      <name val="Cambria"/>
      <family val="1"/>
    </font>
  </fonts>
  <fills count="16">
    <fill>
      <patternFill patternType="none"/>
    </fill>
    <fill>
      <patternFill patternType="gray125"/>
    </fill>
    <fill>
      <patternFill patternType="solid">
        <fgColor rgb="FF006398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5446E"/>
        <bgColor rgb="FF000000"/>
      </patternFill>
    </fill>
    <fill>
      <patternFill patternType="solid">
        <fgColor rgb="FFDAF3F2"/>
        <bgColor rgb="FF000000"/>
      </patternFill>
    </fill>
    <fill>
      <patternFill patternType="solid">
        <fgColor rgb="FFF3DAE2"/>
        <bgColor rgb="FF000000"/>
      </patternFill>
    </fill>
    <fill>
      <patternFill patternType="solid">
        <fgColor rgb="FFF3F7CC"/>
        <bgColor rgb="FF000000"/>
      </patternFill>
    </fill>
    <fill>
      <patternFill patternType="solid">
        <fgColor rgb="FF00B050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rgb="FF00B050"/>
        <bgColor rgb="FF000000"/>
      </patternFill>
    </fill>
    <fill>
      <patternFill patternType="solid">
        <fgColor rgb="FF0070C0"/>
        <bgColor indexed="64"/>
      </patternFill>
    </fill>
    <fill>
      <patternFill patternType="solid">
        <fgColor rgb="FF002060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2" tint="-9.9978637043366805E-2"/>
        <bgColor indexed="64"/>
      </patternFill>
    </fill>
  </fills>
  <borders count="5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70AD47"/>
      </left>
      <right/>
      <top style="medium">
        <color rgb="FF70AD47"/>
      </top>
      <bottom style="medium">
        <color rgb="FF70AD47"/>
      </bottom>
      <diagonal/>
    </border>
    <border>
      <left/>
      <right/>
      <top style="medium">
        <color rgb="FF70AD47"/>
      </top>
      <bottom style="medium">
        <color rgb="FF70AD47"/>
      </bottom>
      <diagonal/>
    </border>
    <border>
      <left/>
      <right style="medium">
        <color rgb="FF70AD47"/>
      </right>
      <top style="medium">
        <color rgb="FF70AD47"/>
      </top>
      <bottom style="medium">
        <color rgb="FF70AD47"/>
      </bottom>
      <diagonal/>
    </border>
    <border>
      <left style="medium">
        <color rgb="FFA8D08D"/>
      </left>
      <right style="medium">
        <color rgb="FFA8D08D"/>
      </right>
      <top/>
      <bottom style="medium">
        <color rgb="FFA8D08D"/>
      </bottom>
      <diagonal/>
    </border>
    <border>
      <left/>
      <right style="medium">
        <color rgb="FFA8D08D"/>
      </right>
      <top/>
      <bottom style="medium">
        <color rgb="FFA8D08D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0" fontId="1" fillId="2" borderId="3"/>
    <xf numFmtId="0" fontId="2" fillId="3" borderId="4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192">
    <xf numFmtId="0" fontId="0" fillId="0" borderId="0" xfId="0"/>
    <xf numFmtId="0" fontId="6" fillId="9" borderId="24" xfId="0" applyFont="1" applyFill="1" applyBorder="1" applyAlignment="1">
      <alignment horizontal="center" vertical="center"/>
    </xf>
    <xf numFmtId="0" fontId="7" fillId="9" borderId="25" xfId="0" applyFont="1" applyFill="1" applyBorder="1" applyAlignment="1">
      <alignment horizontal="left" vertical="center" wrapText="1"/>
    </xf>
    <xf numFmtId="0" fontId="8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left" vertical="center" wrapText="1"/>
    </xf>
    <xf numFmtId="0" fontId="5" fillId="8" borderId="21" xfId="0" applyFont="1" applyFill="1" applyBorder="1" applyAlignment="1">
      <alignment horizontal="center" vertical="center"/>
    </xf>
    <xf numFmtId="164" fontId="11" fillId="7" borderId="8" xfId="3" applyNumberFormat="1" applyFont="1" applyFill="1" applyBorder="1"/>
    <xf numFmtId="164" fontId="11" fillId="7" borderId="9" xfId="3" applyNumberFormat="1" applyFont="1" applyFill="1" applyBorder="1"/>
    <xf numFmtId="164" fontId="11" fillId="7" borderId="7" xfId="3" applyNumberFormat="1" applyFont="1" applyFill="1" applyBorder="1"/>
    <xf numFmtId="0" fontId="11" fillId="5" borderId="11" xfId="0" applyFont="1" applyFill="1" applyBorder="1"/>
    <xf numFmtId="10" fontId="11" fillId="7" borderId="11" xfId="4" applyNumberFormat="1" applyFont="1" applyFill="1" applyBorder="1"/>
    <xf numFmtId="164" fontId="11" fillId="7" borderId="11" xfId="3" applyNumberFormat="1" applyFont="1" applyFill="1" applyBorder="1"/>
    <xf numFmtId="164" fontId="11" fillId="7" borderId="12" xfId="3" applyNumberFormat="1" applyFont="1" applyFill="1" applyBorder="1"/>
    <xf numFmtId="164" fontId="11" fillId="7" borderId="10" xfId="3" applyNumberFormat="1" applyFont="1" applyFill="1" applyBorder="1"/>
    <xf numFmtId="0" fontId="13" fillId="0" borderId="0" xfId="0" applyFont="1"/>
    <xf numFmtId="0" fontId="14" fillId="0" borderId="0" xfId="0" applyFont="1"/>
    <xf numFmtId="0" fontId="14" fillId="0" borderId="1" xfId="0" applyFont="1" applyBorder="1"/>
    <xf numFmtId="0" fontId="15" fillId="0" borderId="0" xfId="0" applyFont="1"/>
    <xf numFmtId="0" fontId="14" fillId="0" borderId="2" xfId="0" applyFont="1" applyBorder="1"/>
    <xf numFmtId="0" fontId="4" fillId="0" borderId="0" xfId="0" applyFont="1"/>
    <xf numFmtId="0" fontId="16" fillId="0" borderId="0" xfId="0" applyFont="1"/>
    <xf numFmtId="0" fontId="17" fillId="0" borderId="0" xfId="0" applyFont="1"/>
    <xf numFmtId="1" fontId="19" fillId="0" borderId="0" xfId="0" applyNumberFormat="1" applyFont="1"/>
    <xf numFmtId="0" fontId="4" fillId="0" borderId="0" xfId="0" applyFont="1" applyAlignment="1">
      <alignment horizontal="right"/>
    </xf>
    <xf numFmtId="3" fontId="20" fillId="3" borderId="4" xfId="2" applyNumberFormat="1" applyFont="1" applyProtection="1">
      <protection locked="0"/>
    </xf>
    <xf numFmtId="164" fontId="10" fillId="10" borderId="7" xfId="3" applyNumberFormat="1" applyFont="1" applyFill="1" applyBorder="1"/>
    <xf numFmtId="164" fontId="10" fillId="10" borderId="8" xfId="3" applyNumberFormat="1" applyFont="1" applyFill="1" applyBorder="1"/>
    <xf numFmtId="164" fontId="10" fillId="10" borderId="9" xfId="3" applyNumberFormat="1" applyFont="1" applyFill="1" applyBorder="1"/>
    <xf numFmtId="164" fontId="10" fillId="10" borderId="18" xfId="3" applyNumberFormat="1" applyFont="1" applyFill="1" applyBorder="1"/>
    <xf numFmtId="0" fontId="10" fillId="10" borderId="13" xfId="3" applyNumberFormat="1" applyFont="1" applyFill="1" applyBorder="1"/>
    <xf numFmtId="0" fontId="10" fillId="10" borderId="14" xfId="3" applyNumberFormat="1" applyFont="1" applyFill="1" applyBorder="1"/>
    <xf numFmtId="0" fontId="10" fillId="10" borderId="15" xfId="3" applyNumberFormat="1" applyFont="1" applyFill="1" applyBorder="1"/>
    <xf numFmtId="0" fontId="10" fillId="10" borderId="19" xfId="3" applyNumberFormat="1" applyFont="1" applyFill="1" applyBorder="1"/>
    <xf numFmtId="0" fontId="18" fillId="11" borderId="0" xfId="1" applyFont="1" applyFill="1" applyBorder="1"/>
    <xf numFmtId="0" fontId="18" fillId="11" borderId="0" xfId="1" applyFont="1" applyFill="1" applyBorder="1" applyAlignment="1">
      <alignment horizontal="right"/>
    </xf>
    <xf numFmtId="0" fontId="18" fillId="11" borderId="0" xfId="1" applyFont="1" applyFill="1" applyBorder="1" applyAlignment="1">
      <alignment horizontal="left"/>
    </xf>
    <xf numFmtId="0" fontId="10" fillId="12" borderId="10" xfId="0" applyFont="1" applyFill="1" applyBorder="1"/>
    <xf numFmtId="0" fontId="10" fillId="12" borderId="11" xfId="0" applyFont="1" applyFill="1" applyBorder="1"/>
    <xf numFmtId="0" fontId="14" fillId="0" borderId="0" xfId="0" applyFont="1" applyBorder="1"/>
    <xf numFmtId="0" fontId="4" fillId="0" borderId="0" xfId="0" applyFont="1" applyBorder="1"/>
    <xf numFmtId="0" fontId="15" fillId="0" borderId="0" xfId="0" applyFont="1" applyBorder="1"/>
    <xf numFmtId="2" fontId="20" fillId="3" borderId="4" xfId="2" applyNumberFormat="1" applyFont="1" applyProtection="1">
      <protection locked="0"/>
    </xf>
    <xf numFmtId="4" fontId="20" fillId="3" borderId="4" xfId="2" applyNumberFormat="1" applyFont="1" applyProtection="1">
      <protection locked="0"/>
    </xf>
    <xf numFmtId="164" fontId="11" fillId="7" borderId="16" xfId="3" applyNumberFormat="1" applyFont="1" applyFill="1" applyBorder="1"/>
    <xf numFmtId="164" fontId="11" fillId="7" borderId="17" xfId="3" applyNumberFormat="1" applyFont="1" applyFill="1" applyBorder="1"/>
    <xf numFmtId="0" fontId="14" fillId="13" borderId="0" xfId="0" applyFont="1" applyFill="1"/>
    <xf numFmtId="0" fontId="22" fillId="11" borderId="0" xfId="1" applyFont="1" applyFill="1" applyBorder="1"/>
    <xf numFmtId="1" fontId="23" fillId="13" borderId="0" xfId="0" applyNumberFormat="1" applyFont="1" applyFill="1"/>
    <xf numFmtId="1" fontId="23" fillId="0" borderId="0" xfId="0" applyNumberFormat="1" applyFont="1"/>
    <xf numFmtId="0" fontId="22" fillId="11" borderId="0" xfId="1" applyFont="1" applyFill="1" applyBorder="1" applyAlignment="1">
      <alignment horizontal="right"/>
    </xf>
    <xf numFmtId="0" fontId="14" fillId="0" borderId="0" xfId="0" applyFont="1" applyAlignment="1">
      <alignment horizontal="right"/>
    </xf>
    <xf numFmtId="0" fontId="22" fillId="11" borderId="0" xfId="1" applyFont="1" applyFill="1" applyBorder="1" applyAlignment="1">
      <alignment horizontal="left"/>
    </xf>
    <xf numFmtId="3" fontId="24" fillId="3" borderId="4" xfId="2" applyNumberFormat="1" applyFont="1" applyProtection="1">
      <protection locked="0"/>
    </xf>
    <xf numFmtId="4" fontId="24" fillId="3" borderId="4" xfId="2" applyNumberFormat="1" applyFont="1" applyProtection="1">
      <protection locked="0"/>
    </xf>
    <xf numFmtId="0" fontId="17" fillId="15" borderId="28" xfId="0" applyFont="1" applyFill="1" applyBorder="1" applyAlignment="1">
      <alignment horizontal="center" vertical="center"/>
    </xf>
    <xf numFmtId="0" fontId="17" fillId="15" borderId="29" xfId="0" applyFont="1" applyFill="1" applyBorder="1" applyAlignment="1">
      <alignment horizontal="center" vertical="center"/>
    </xf>
    <xf numFmtId="2" fontId="14" fillId="14" borderId="0" xfId="0" applyNumberFormat="1" applyFont="1" applyFill="1"/>
    <xf numFmtId="1" fontId="14" fillId="14" borderId="0" xfId="0" applyNumberFormat="1" applyFont="1" applyFill="1"/>
    <xf numFmtId="0" fontId="22" fillId="11" borderId="0" xfId="0" applyFont="1" applyFill="1" applyBorder="1" applyAlignment="1">
      <alignment horizontal="center"/>
    </xf>
    <xf numFmtId="167" fontId="24" fillId="3" borderId="4" xfId="2" applyNumberFormat="1" applyFont="1" applyProtection="1">
      <protection locked="0"/>
    </xf>
    <xf numFmtId="1" fontId="17" fillId="14" borderId="0" xfId="0" applyNumberFormat="1" applyFont="1" applyFill="1"/>
    <xf numFmtId="43" fontId="14" fillId="13" borderId="0" xfId="3" applyFont="1" applyFill="1"/>
    <xf numFmtId="1" fontId="24" fillId="3" borderId="4" xfId="2" applyNumberFormat="1" applyFont="1" applyProtection="1">
      <protection locked="0"/>
    </xf>
    <xf numFmtId="2" fontId="14" fillId="13" borderId="0" xfId="0" applyNumberFormat="1" applyFont="1" applyFill="1"/>
    <xf numFmtId="2" fontId="24" fillId="3" borderId="4" xfId="2" applyNumberFormat="1" applyFont="1" applyProtection="1">
      <protection locked="0"/>
    </xf>
    <xf numFmtId="165" fontId="14" fillId="13" borderId="0" xfId="0" applyNumberFormat="1" applyFont="1" applyFill="1"/>
    <xf numFmtId="4" fontId="14" fillId="13" borderId="0" xfId="3" applyNumberFormat="1" applyFont="1" applyFill="1"/>
    <xf numFmtId="0" fontId="4" fillId="0" borderId="1" xfId="0" applyFont="1" applyBorder="1"/>
    <xf numFmtId="4" fontId="14" fillId="13" borderId="0" xfId="0" applyNumberFormat="1" applyFont="1" applyFill="1"/>
    <xf numFmtId="0" fontId="25" fillId="0" borderId="0" xfId="0" applyFont="1" applyBorder="1" applyAlignment="1">
      <alignment horizontal="center" vertical="center"/>
    </xf>
    <xf numFmtId="0" fontId="22" fillId="11" borderId="0" xfId="0" applyFont="1" applyFill="1" applyBorder="1" applyAlignment="1">
      <alignment horizontal="center"/>
    </xf>
    <xf numFmtId="0" fontId="26" fillId="0" borderId="0" xfId="0" applyFont="1"/>
    <xf numFmtId="0" fontId="18" fillId="11" borderId="0" xfId="1" applyFont="1" applyFill="1" applyBorder="1" applyAlignment="1">
      <alignment horizontal="center" vertical="center"/>
    </xf>
    <xf numFmtId="0" fontId="4" fillId="13" borderId="0" xfId="0" applyFont="1" applyFill="1"/>
    <xf numFmtId="1" fontId="19" fillId="13" borderId="0" xfId="0" applyNumberFormat="1" applyFont="1" applyFill="1"/>
    <xf numFmtId="2" fontId="4" fillId="13" borderId="0" xfId="0" applyNumberFormat="1" applyFont="1" applyFill="1"/>
    <xf numFmtId="3" fontId="4" fillId="13" borderId="0" xfId="0" applyNumberFormat="1" applyFont="1" applyFill="1"/>
    <xf numFmtId="3" fontId="4" fillId="13" borderId="0" xfId="3" applyNumberFormat="1" applyFont="1" applyFill="1"/>
    <xf numFmtId="0" fontId="14" fillId="0" borderId="0" xfId="0" applyFont="1" applyFill="1"/>
    <xf numFmtId="0" fontId="17" fillId="15" borderId="28" xfId="0" applyFont="1" applyFill="1" applyBorder="1" applyAlignment="1">
      <alignment horizontal="center"/>
    </xf>
    <xf numFmtId="0" fontId="17" fillId="15" borderId="29" xfId="0" applyFont="1" applyFill="1" applyBorder="1" applyAlignment="1">
      <alignment horizontal="center"/>
    </xf>
    <xf numFmtId="0" fontId="15" fillId="0" borderId="0" xfId="0" applyFont="1" applyFill="1"/>
    <xf numFmtId="0" fontId="4" fillId="0" borderId="0" xfId="0" applyFont="1" applyFill="1"/>
    <xf numFmtId="0" fontId="15" fillId="0" borderId="0" xfId="0" applyFont="1" applyFill="1" applyBorder="1"/>
    <xf numFmtId="0" fontId="4" fillId="0" borderId="0" xfId="0" applyFont="1" applyFill="1" applyBorder="1"/>
    <xf numFmtId="0" fontId="12" fillId="0" borderId="0" xfId="0" applyFont="1" applyFill="1" applyBorder="1"/>
    <xf numFmtId="0" fontId="12" fillId="5" borderId="10" xfId="0" applyFont="1" applyFill="1" applyBorder="1"/>
    <xf numFmtId="10" fontId="11" fillId="7" borderId="20" xfId="4" applyNumberFormat="1" applyFont="1" applyFill="1" applyBorder="1"/>
    <xf numFmtId="0" fontId="11" fillId="5" borderId="30" xfId="0" applyFont="1" applyFill="1" applyBorder="1"/>
    <xf numFmtId="0" fontId="12" fillId="5" borderId="32" xfId="0" applyFont="1" applyFill="1" applyBorder="1"/>
    <xf numFmtId="164" fontId="11" fillId="6" borderId="12" xfId="3" applyNumberFormat="1" applyFont="1" applyFill="1" applyBorder="1" applyAlignment="1">
      <alignment vertical="center" wrapText="1"/>
    </xf>
    <xf numFmtId="0" fontId="12" fillId="5" borderId="35" xfId="0" applyFont="1" applyFill="1" applyBorder="1"/>
    <xf numFmtId="0" fontId="11" fillId="5" borderId="36" xfId="0" applyFont="1" applyFill="1" applyBorder="1"/>
    <xf numFmtId="164" fontId="11" fillId="6" borderId="37" xfId="3" applyNumberFormat="1" applyFont="1" applyFill="1" applyBorder="1" applyAlignment="1">
      <alignment vertical="center" wrapText="1"/>
    </xf>
    <xf numFmtId="10" fontId="11" fillId="7" borderId="38" xfId="4" applyNumberFormat="1" applyFont="1" applyFill="1" applyBorder="1"/>
    <xf numFmtId="164" fontId="11" fillId="7" borderId="40" xfId="3" applyNumberFormat="1" applyFont="1" applyFill="1" applyBorder="1"/>
    <xf numFmtId="164" fontId="11" fillId="7" borderId="41" xfId="3" applyNumberFormat="1" applyFont="1" applyFill="1" applyBorder="1"/>
    <xf numFmtId="164" fontId="11" fillId="7" borderId="42" xfId="3" applyNumberFormat="1" applyFont="1" applyFill="1" applyBorder="1"/>
    <xf numFmtId="164" fontId="11" fillId="7" borderId="31" xfId="3" applyNumberFormat="1" applyFont="1" applyFill="1" applyBorder="1"/>
    <xf numFmtId="0" fontId="10" fillId="10" borderId="10" xfId="3" applyNumberFormat="1" applyFont="1" applyFill="1" applyBorder="1"/>
    <xf numFmtId="0" fontId="10" fillId="10" borderId="11" xfId="3" applyNumberFormat="1" applyFont="1" applyFill="1" applyBorder="1"/>
    <xf numFmtId="0" fontId="10" fillId="10" borderId="12" xfId="3" applyNumberFormat="1" applyFont="1" applyFill="1" applyBorder="1"/>
    <xf numFmtId="10" fontId="11" fillId="7" borderId="17" xfId="4" applyNumberFormat="1" applyFont="1" applyFill="1" applyBorder="1"/>
    <xf numFmtId="164" fontId="11" fillId="7" borderId="30" xfId="3" applyNumberFormat="1" applyFont="1" applyFill="1" applyBorder="1"/>
    <xf numFmtId="164" fontId="11" fillId="7" borderId="32" xfId="3" applyNumberFormat="1" applyFont="1" applyFill="1" applyBorder="1"/>
    <xf numFmtId="164" fontId="11" fillId="7" borderId="33" xfId="3" applyNumberFormat="1" applyFont="1" applyFill="1" applyBorder="1"/>
    <xf numFmtId="164" fontId="11" fillId="7" borderId="44" xfId="3" applyNumberFormat="1" applyFont="1" applyFill="1" applyBorder="1"/>
    <xf numFmtId="0" fontId="12" fillId="5" borderId="31" xfId="0" applyFont="1" applyFill="1" applyBorder="1"/>
    <xf numFmtId="0" fontId="11" fillId="5" borderId="40" xfId="0" applyFont="1" applyFill="1" applyBorder="1"/>
    <xf numFmtId="10" fontId="11" fillId="7" borderId="39" xfId="4" applyNumberFormat="1" applyFont="1" applyFill="1" applyBorder="1"/>
    <xf numFmtId="164" fontId="11" fillId="6" borderId="45" xfId="3" applyNumberFormat="1" applyFont="1" applyFill="1" applyBorder="1" applyAlignment="1">
      <alignment vertical="center" wrapText="1"/>
    </xf>
    <xf numFmtId="164" fontId="11" fillId="6" borderId="6" xfId="3" applyNumberFormat="1" applyFont="1" applyFill="1" applyBorder="1" applyAlignment="1">
      <alignment vertical="center" wrapText="1"/>
    </xf>
    <xf numFmtId="0" fontId="25" fillId="0" borderId="0" xfId="0" applyFont="1" applyFill="1" applyBorder="1" applyAlignment="1">
      <alignment horizontal="center" vertical="center"/>
    </xf>
    <xf numFmtId="0" fontId="22" fillId="11" borderId="0" xfId="0" applyFont="1" applyFill="1" applyBorder="1" applyAlignment="1">
      <alignment horizontal="center"/>
    </xf>
    <xf numFmtId="0" fontId="5" fillId="8" borderId="22" xfId="0" applyFont="1" applyFill="1" applyBorder="1" applyAlignment="1">
      <alignment horizontal="center" vertical="center" wrapText="1"/>
    </xf>
    <xf numFmtId="0" fontId="5" fillId="8" borderId="23" xfId="0" applyFont="1" applyFill="1" applyBorder="1" applyAlignment="1">
      <alignment horizontal="center" vertical="center" wrapText="1"/>
    </xf>
    <xf numFmtId="0" fontId="7" fillId="9" borderId="25" xfId="0" applyFont="1" applyFill="1" applyBorder="1" applyAlignment="1">
      <alignment horizontal="center" vertical="center" wrapText="1"/>
    </xf>
    <xf numFmtId="0" fontId="10" fillId="12" borderId="20" xfId="0" applyFont="1" applyFill="1" applyBorder="1"/>
    <xf numFmtId="0" fontId="12" fillId="5" borderId="38" xfId="0" applyFont="1" applyFill="1" applyBorder="1"/>
    <xf numFmtId="0" fontId="12" fillId="5" borderId="34" xfId="0" applyFont="1" applyFill="1" applyBorder="1"/>
    <xf numFmtId="0" fontId="12" fillId="5" borderId="20" xfId="0" applyFont="1" applyFill="1" applyBorder="1"/>
    <xf numFmtId="0" fontId="12" fillId="5" borderId="39" xfId="0" applyFont="1" applyFill="1" applyBorder="1"/>
    <xf numFmtId="164" fontId="11" fillId="7" borderId="35" xfId="3" applyNumberFormat="1" applyFont="1" applyFill="1" applyBorder="1"/>
    <xf numFmtId="164" fontId="11" fillId="7" borderId="36" xfId="3" applyNumberFormat="1" applyFont="1" applyFill="1" applyBorder="1"/>
    <xf numFmtId="164" fontId="11" fillId="7" borderId="43" xfId="3" applyNumberFormat="1" applyFont="1" applyFill="1" applyBorder="1"/>
    <xf numFmtId="164" fontId="11" fillId="7" borderId="37" xfId="3" applyNumberFormat="1" applyFont="1" applyFill="1" applyBorder="1"/>
    <xf numFmtId="0" fontId="12" fillId="5" borderId="46" xfId="0" applyFont="1" applyFill="1" applyBorder="1"/>
    <xf numFmtId="0" fontId="12" fillId="5" borderId="47" xfId="0" applyFont="1" applyFill="1" applyBorder="1"/>
    <xf numFmtId="0" fontId="11" fillId="5" borderId="48" xfId="0" applyFont="1" applyFill="1" applyBorder="1"/>
    <xf numFmtId="164" fontId="11" fillId="6" borderId="49" xfId="3" applyNumberFormat="1" applyFont="1" applyFill="1" applyBorder="1" applyAlignment="1">
      <alignment vertical="center" wrapText="1"/>
    </xf>
    <xf numFmtId="10" fontId="11" fillId="7" borderId="47" xfId="4" applyNumberFormat="1" applyFont="1" applyFill="1" applyBorder="1"/>
    <xf numFmtId="10" fontId="11" fillId="7" borderId="48" xfId="4" applyNumberFormat="1" applyFont="1" applyFill="1" applyBorder="1"/>
    <xf numFmtId="10" fontId="11" fillId="7" borderId="50" xfId="4" applyNumberFormat="1" applyFont="1" applyFill="1" applyBorder="1"/>
    <xf numFmtId="164" fontId="11" fillId="7" borderId="46" xfId="3" applyNumberFormat="1" applyFont="1" applyFill="1" applyBorder="1"/>
    <xf numFmtId="164" fontId="11" fillId="7" borderId="48" xfId="3" applyNumberFormat="1" applyFont="1" applyFill="1" applyBorder="1"/>
    <xf numFmtId="164" fontId="11" fillId="7" borderId="50" xfId="3" applyNumberFormat="1" applyFont="1" applyFill="1" applyBorder="1"/>
    <xf numFmtId="164" fontId="11" fillId="7" borderId="49" xfId="3" applyNumberFormat="1" applyFont="1" applyFill="1" applyBorder="1"/>
    <xf numFmtId="0" fontId="12" fillId="5" borderId="7" xfId="0" applyFont="1" applyFill="1" applyBorder="1"/>
    <xf numFmtId="0" fontId="12" fillId="5" borderId="18" xfId="0" applyFont="1" applyFill="1" applyBorder="1"/>
    <xf numFmtId="0" fontId="11" fillId="5" borderId="8" xfId="0" applyFont="1" applyFill="1" applyBorder="1"/>
    <xf numFmtId="164" fontId="11" fillId="6" borderId="9" xfId="3" applyNumberFormat="1" applyFont="1" applyFill="1" applyBorder="1" applyAlignment="1">
      <alignment vertical="center" wrapText="1"/>
    </xf>
    <xf numFmtId="10" fontId="11" fillId="7" borderId="18" xfId="4" applyNumberFormat="1" applyFont="1" applyFill="1" applyBorder="1"/>
    <xf numFmtId="10" fontId="11" fillId="7" borderId="8" xfId="4" applyNumberFormat="1" applyFont="1" applyFill="1" applyBorder="1"/>
    <xf numFmtId="10" fontId="11" fillId="7" borderId="16" xfId="4" applyNumberFormat="1" applyFont="1" applyFill="1" applyBorder="1"/>
    <xf numFmtId="0" fontId="17" fillId="15" borderId="52" xfId="0" applyFont="1" applyFill="1" applyBorder="1" applyAlignment="1">
      <alignment horizontal="center" vertical="center"/>
    </xf>
    <xf numFmtId="0" fontId="9" fillId="0" borderId="25" xfId="0" applyFont="1" applyBorder="1" applyAlignment="1">
      <alignment horizontal="center" vertical="center" wrapText="1"/>
    </xf>
    <xf numFmtId="0" fontId="22" fillId="11" borderId="0" xfId="1" applyFont="1" applyFill="1" applyBorder="1" applyAlignment="1">
      <alignment horizontal="center" vertical="center"/>
    </xf>
    <xf numFmtId="166" fontId="25" fillId="0" borderId="0" xfId="0" applyNumberFormat="1" applyFont="1" applyAlignment="1">
      <alignment horizontal="center" vertical="center"/>
    </xf>
    <xf numFmtId="0" fontId="22" fillId="11" borderId="0" xfId="0" applyFont="1" applyFill="1" applyAlignment="1">
      <alignment horizontal="center"/>
    </xf>
    <xf numFmtId="10" fontId="11" fillId="7" borderId="7" xfId="4" applyNumberFormat="1" applyFont="1" applyFill="1" applyBorder="1"/>
    <xf numFmtId="164" fontId="11" fillId="6" borderId="53" xfId="3" applyNumberFormat="1" applyFont="1" applyFill="1" applyBorder="1" applyAlignment="1">
      <alignment vertical="center" wrapText="1"/>
    </xf>
    <xf numFmtId="164" fontId="11" fillId="6" borderId="28" xfId="3" applyNumberFormat="1" applyFont="1" applyFill="1" applyBorder="1" applyAlignment="1">
      <alignment vertical="center" wrapText="1"/>
    </xf>
    <xf numFmtId="164" fontId="11" fillId="7" borderId="38" xfId="3" applyNumberFormat="1" applyFont="1" applyFill="1" applyBorder="1"/>
    <xf numFmtId="164" fontId="11" fillId="7" borderId="39" xfId="3" applyNumberFormat="1" applyFont="1" applyFill="1" applyBorder="1"/>
    <xf numFmtId="10" fontId="11" fillId="7" borderId="9" xfId="4" applyNumberFormat="1" applyFont="1" applyFill="1" applyBorder="1"/>
    <xf numFmtId="10" fontId="11" fillId="7" borderId="10" xfId="4" applyNumberFormat="1" applyFont="1" applyFill="1" applyBorder="1"/>
    <xf numFmtId="10" fontId="11" fillId="7" borderId="12" xfId="4" applyNumberFormat="1" applyFont="1" applyFill="1" applyBorder="1"/>
    <xf numFmtId="0" fontId="29" fillId="0" borderId="0" xfId="0" applyFont="1"/>
    <xf numFmtId="0" fontId="17" fillId="15" borderId="28" xfId="0" applyFont="1" applyFill="1" applyBorder="1" applyAlignment="1">
      <alignment horizontal="center" vertical="center"/>
    </xf>
    <xf numFmtId="168" fontId="24" fillId="3" borderId="4" xfId="3" applyNumberFormat="1" applyFont="1" applyFill="1" applyBorder="1" applyProtection="1">
      <protection locked="0"/>
    </xf>
    <xf numFmtId="168" fontId="14" fillId="0" borderId="0" xfId="3" applyNumberFormat="1" applyFont="1"/>
    <xf numFmtId="168" fontId="4" fillId="0" borderId="0" xfId="3" applyNumberFormat="1" applyFont="1"/>
    <xf numFmtId="168" fontId="22" fillId="11" borderId="0" xfId="3" applyNumberFormat="1" applyFont="1" applyFill="1" applyBorder="1" applyAlignment="1">
      <alignment horizontal="center"/>
    </xf>
    <xf numFmtId="168" fontId="14" fillId="14" borderId="0" xfId="3" applyNumberFormat="1" applyFont="1" applyFill="1"/>
    <xf numFmtId="168" fontId="14" fillId="0" borderId="0" xfId="3" applyNumberFormat="1" applyFont="1" applyBorder="1"/>
    <xf numFmtId="168" fontId="4" fillId="0" borderId="0" xfId="3" applyNumberFormat="1" applyFont="1" applyBorder="1"/>
    <xf numFmtId="168" fontId="22" fillId="11" borderId="0" xfId="3" applyNumberFormat="1" applyFont="1" applyFill="1" applyAlignment="1">
      <alignment horizontal="center"/>
    </xf>
    <xf numFmtId="1" fontId="14" fillId="0" borderId="0" xfId="0" applyNumberFormat="1" applyFont="1"/>
    <xf numFmtId="3" fontId="14" fillId="13" borderId="0" xfId="0" applyNumberFormat="1" applyFont="1" applyFill="1"/>
    <xf numFmtId="3" fontId="14" fillId="13" borderId="0" xfId="3" applyNumberFormat="1" applyFont="1" applyFill="1"/>
    <xf numFmtId="0" fontId="17" fillId="15" borderId="26" xfId="0" applyFont="1" applyFill="1" applyBorder="1" applyAlignment="1">
      <alignment horizontal="center"/>
    </xf>
    <xf numFmtId="0" fontId="17" fillId="15" borderId="27" xfId="0" applyFont="1" applyFill="1" applyBorder="1" applyAlignment="1">
      <alignment horizontal="center"/>
    </xf>
    <xf numFmtId="0" fontId="25" fillId="0" borderId="2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17" fillId="15" borderId="51" xfId="0" applyFont="1" applyFill="1" applyBorder="1" applyAlignment="1">
      <alignment horizontal="center" vertical="center"/>
    </xf>
    <xf numFmtId="0" fontId="17" fillId="15" borderId="28" xfId="0" applyFont="1" applyFill="1" applyBorder="1" applyAlignment="1">
      <alignment horizontal="center" vertical="center"/>
    </xf>
    <xf numFmtId="166" fontId="25" fillId="0" borderId="2" xfId="0" applyNumberFormat="1" applyFont="1" applyBorder="1" applyAlignment="1">
      <alignment horizontal="center" vertical="center"/>
    </xf>
    <xf numFmtId="166" fontId="25" fillId="0" borderId="0" xfId="0" applyNumberFormat="1" applyFont="1" applyAlignment="1">
      <alignment horizontal="center" vertical="center"/>
    </xf>
    <xf numFmtId="166" fontId="25" fillId="0" borderId="0" xfId="0" applyNumberFormat="1" applyFont="1" applyBorder="1" applyAlignment="1">
      <alignment horizontal="center" vertical="center"/>
    </xf>
    <xf numFmtId="1" fontId="25" fillId="0" borderId="2" xfId="0" applyNumberFormat="1" applyFont="1" applyFill="1" applyBorder="1" applyAlignment="1">
      <alignment horizontal="center" vertical="center"/>
    </xf>
    <xf numFmtId="1" fontId="25" fillId="0" borderId="0" xfId="0" applyNumberFormat="1" applyFont="1" applyFill="1" applyBorder="1" applyAlignment="1">
      <alignment horizontal="center" vertical="center"/>
    </xf>
    <xf numFmtId="1" fontId="25" fillId="0" borderId="2" xfId="0" applyNumberFormat="1" applyFont="1" applyBorder="1" applyAlignment="1">
      <alignment horizontal="center" vertical="center"/>
    </xf>
    <xf numFmtId="1" fontId="25" fillId="0" borderId="0" xfId="0" applyNumberFormat="1" applyFont="1" applyBorder="1" applyAlignment="1">
      <alignment horizontal="center" vertical="center"/>
    </xf>
    <xf numFmtId="0" fontId="15" fillId="0" borderId="0" xfId="0" applyFont="1" applyAlignment="1">
      <alignment horizontal="left" vertical="top" wrapText="1"/>
    </xf>
    <xf numFmtId="0" fontId="15" fillId="0" borderId="0" xfId="0" applyFont="1" applyAlignment="1">
      <alignment horizontal="left" wrapText="1"/>
    </xf>
    <xf numFmtId="0" fontId="10" fillId="12" borderId="7" xfId="0" applyFont="1" applyFill="1" applyBorder="1" applyAlignment="1">
      <alignment horizontal="center"/>
    </xf>
    <xf numFmtId="0" fontId="10" fillId="12" borderId="18" xfId="0" applyFont="1" applyFill="1" applyBorder="1" applyAlignment="1">
      <alignment horizontal="center"/>
    </xf>
    <xf numFmtId="0" fontId="10" fillId="12" borderId="8" xfId="0" applyFont="1" applyFill="1" applyBorder="1" applyAlignment="1">
      <alignment horizontal="center"/>
    </xf>
    <xf numFmtId="0" fontId="10" fillId="4" borderId="26" xfId="0" applyFont="1" applyFill="1" applyBorder="1" applyAlignment="1">
      <alignment horizontal="center" vertical="center"/>
    </xf>
    <xf numFmtId="0" fontId="10" fillId="4" borderId="28" xfId="0" applyFont="1" applyFill="1" applyBorder="1" applyAlignment="1">
      <alignment horizontal="center" vertical="center"/>
    </xf>
    <xf numFmtId="0" fontId="10" fillId="4" borderId="5" xfId="0" applyFont="1" applyFill="1" applyBorder="1" applyAlignment="1">
      <alignment horizontal="center" vertical="center"/>
    </xf>
    <xf numFmtId="0" fontId="10" fillId="4" borderId="6" xfId="0" applyFont="1" applyFill="1" applyBorder="1" applyAlignment="1">
      <alignment horizontal="center" vertical="center"/>
    </xf>
  </cellXfs>
  <cellStyles count="5">
    <cellStyle name="Comma" xfId="3" builtinId="3"/>
    <cellStyle name="InputCellNumber" xfId="2" xr:uid="{D09FA139-30CB-40E8-8FDF-B614FC39648A}"/>
    <cellStyle name="Normal" xfId="0" builtinId="0"/>
    <cellStyle name="Percent" xfId="4" builtinId="5"/>
    <cellStyle name="Table Label" xfId="1" xr:uid="{4349F5A6-76A7-4094-BD4B-338F797F881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1264216972878389E-2"/>
          <c:y val="3.8194444444444448E-2"/>
          <c:w val="0.6337620297462816"/>
          <c:h val="0.88548611111111108"/>
        </c:manualLayout>
      </c:layout>
      <c:lineChart>
        <c:grouping val="standard"/>
        <c:varyColors val="0"/>
        <c:ser>
          <c:idx val="0"/>
          <c:order val="0"/>
          <c:tx>
            <c:strRef>
              <c:f>CDF!$B$162</c:f>
              <c:strCache>
                <c:ptCount val="1"/>
                <c:pt idx="0">
                  <c:v>Prognoză 2014-2020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noFill/>
              </a:ln>
              <a:effectLst/>
            </c:spPr>
          </c:marker>
          <c:cat>
            <c:strRef>
              <c:f>CDF!$C$161:$I$161</c:f>
              <c:strCache>
                <c:ptCount val="7"/>
                <c:pt idx="0">
                  <c:v>t+0</c:v>
                </c:pt>
                <c:pt idx="1">
                  <c:v>t+1</c:v>
                </c:pt>
                <c:pt idx="2">
                  <c:v>t+2</c:v>
                </c:pt>
                <c:pt idx="3">
                  <c:v>t+3</c:v>
                </c:pt>
                <c:pt idx="4">
                  <c:v>t+4</c:v>
                </c:pt>
                <c:pt idx="5">
                  <c:v>t+5</c:v>
                </c:pt>
                <c:pt idx="6">
                  <c:v>t+6</c:v>
                </c:pt>
              </c:strCache>
            </c:strRef>
          </c:cat>
          <c:val>
            <c:numRef>
              <c:f>CDF!$C$162:$I$162</c:f>
              <c:numCache>
                <c:formatCode>0.00</c:formatCode>
                <c:ptCount val="7"/>
                <c:pt idx="0">
                  <c:v>60.2079957557252</c:v>
                </c:pt>
                <c:pt idx="1">
                  <c:v>88.779415702566268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46A-4DF8-A509-7B7A1D7CD40F}"/>
            </c:ext>
          </c:extLst>
        </c:ser>
        <c:ser>
          <c:idx val="1"/>
          <c:order val="1"/>
          <c:tx>
            <c:strRef>
              <c:f>CDF!$B$163</c:f>
              <c:strCache>
                <c:ptCount val="1"/>
                <c:pt idx="0">
                  <c:v>Prognoză 2021-2027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CDF!$C$161:$I$161</c:f>
              <c:strCache>
                <c:ptCount val="7"/>
                <c:pt idx="0">
                  <c:v>t+0</c:v>
                </c:pt>
                <c:pt idx="1">
                  <c:v>t+1</c:v>
                </c:pt>
                <c:pt idx="2">
                  <c:v>t+2</c:v>
                </c:pt>
                <c:pt idx="3">
                  <c:v>t+3</c:v>
                </c:pt>
                <c:pt idx="4">
                  <c:v>t+4</c:v>
                </c:pt>
                <c:pt idx="5">
                  <c:v>t+5</c:v>
                </c:pt>
                <c:pt idx="6">
                  <c:v>t+6</c:v>
                </c:pt>
              </c:strCache>
            </c:strRef>
          </c:cat>
          <c:val>
            <c:numRef>
              <c:f>CDF!$C$163:$I$163</c:f>
              <c:numCache>
                <c:formatCode>0.00</c:formatCode>
                <c:ptCount val="7"/>
                <c:pt idx="0">
                  <c:v>60.2079957557252</c:v>
                </c:pt>
                <c:pt idx="1">
                  <c:v>88.779415702566268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46A-4DF8-A509-7B7A1D7CD4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9815824"/>
        <c:axId val="599813856"/>
      </c:lineChart>
      <c:catAx>
        <c:axId val="599815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99813856"/>
        <c:crosses val="autoZero"/>
        <c:auto val="1"/>
        <c:lblAlgn val="ctr"/>
        <c:lblOffset val="100"/>
        <c:noMultiLvlLbl val="0"/>
      </c:catAx>
      <c:valAx>
        <c:axId val="599813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998158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1264216972878389E-2"/>
          <c:y val="3.8194444444444448E-2"/>
          <c:w val="0.70320647419072613"/>
          <c:h val="0.88548611111111108"/>
        </c:manualLayout>
      </c:layout>
      <c:lineChart>
        <c:grouping val="standard"/>
        <c:varyColors val="0"/>
        <c:ser>
          <c:idx val="1"/>
          <c:order val="0"/>
          <c:tx>
            <c:strRef>
              <c:f>CDF!$B$360</c:f>
              <c:strCache>
                <c:ptCount val="1"/>
                <c:pt idx="0">
                  <c:v>Prognoză 2021-2027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CDF!$C$359:$K$359</c:f>
              <c:numCache>
                <c:formatCode>General</c:formatCode>
                <c:ptCount val="9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</c:numCache>
            </c:numRef>
          </c:cat>
          <c:val>
            <c:numRef>
              <c:f>CDF!$C$360:$K$360</c:f>
              <c:numCache>
                <c:formatCode>#,##0</c:formatCode>
                <c:ptCount val="9"/>
                <c:pt idx="0">
                  <c:v>1.144692675958046</c:v>
                </c:pt>
                <c:pt idx="1">
                  <c:v>2.8280642582492899</c:v>
                </c:pt>
                <c:pt idx="2">
                  <c:v>6.4641468759983765</c:v>
                </c:pt>
                <c:pt idx="3">
                  <c:v>10.975582716538909</c:v>
                </c:pt>
                <c:pt idx="4">
                  <c:v>13.938316701371502</c:v>
                </c:pt>
                <c:pt idx="5">
                  <c:v>16.901050686204091</c:v>
                </c:pt>
                <c:pt idx="6">
                  <c:v>19.863784671036679</c:v>
                </c:pt>
                <c:pt idx="7">
                  <c:v>19.863784671036679</c:v>
                </c:pt>
                <c:pt idx="8">
                  <c:v>19.863784671036679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916-4A32-96D2-1CA761D43A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9815824"/>
        <c:axId val="599813856"/>
      </c:lineChart>
      <c:catAx>
        <c:axId val="599815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99813856"/>
        <c:crosses val="autoZero"/>
        <c:auto val="1"/>
        <c:lblAlgn val="ctr"/>
        <c:lblOffset val="100"/>
        <c:noMultiLvlLbl val="0"/>
      </c:catAx>
      <c:valAx>
        <c:axId val="599813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998158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1264216972878389E-2"/>
          <c:y val="3.8194444444444448E-2"/>
          <c:w val="0.6337620297462816"/>
          <c:h val="0.88548611111111108"/>
        </c:manualLayout>
      </c:layout>
      <c:lineChart>
        <c:grouping val="standard"/>
        <c:varyColors val="0"/>
        <c:ser>
          <c:idx val="0"/>
          <c:order val="0"/>
          <c:tx>
            <c:strRef>
              <c:f>CDF!$B$418</c:f>
              <c:strCache>
                <c:ptCount val="1"/>
                <c:pt idx="0">
                  <c:v>Prognoză 2014-2020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noFill/>
              </a:ln>
              <a:effectLst/>
            </c:spPr>
          </c:marker>
          <c:cat>
            <c:strRef>
              <c:f>CDF!$C$417:$I$417</c:f>
              <c:strCache>
                <c:ptCount val="7"/>
                <c:pt idx="0">
                  <c:v>t+0</c:v>
                </c:pt>
                <c:pt idx="1">
                  <c:v>t+1</c:v>
                </c:pt>
                <c:pt idx="2">
                  <c:v>t+2</c:v>
                </c:pt>
                <c:pt idx="3">
                  <c:v>t+3</c:v>
                </c:pt>
                <c:pt idx="4">
                  <c:v>t+4</c:v>
                </c:pt>
                <c:pt idx="5">
                  <c:v>t+5</c:v>
                </c:pt>
                <c:pt idx="6">
                  <c:v>t+6</c:v>
                </c:pt>
              </c:strCache>
            </c:strRef>
          </c:cat>
          <c:val>
            <c:numRef>
              <c:f>CDF!$C$418:$I$418</c:f>
              <c:numCache>
                <c:formatCode>0.00</c:formatCode>
                <c:ptCount val="7"/>
                <c:pt idx="0">
                  <c:v>42.981936611508168</c:v>
                </c:pt>
                <c:pt idx="1">
                  <c:v>68.619644605524897</c:v>
                </c:pt>
                <c:pt idx="2">
                  <c:v>85.431594699021275</c:v>
                </c:pt>
                <c:pt idx="3">
                  <c:v>95.459525064346863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C42-48FB-BA4A-F73D03E89A9E}"/>
            </c:ext>
          </c:extLst>
        </c:ser>
        <c:ser>
          <c:idx val="1"/>
          <c:order val="1"/>
          <c:tx>
            <c:strRef>
              <c:f>CDF!$B$419</c:f>
              <c:strCache>
                <c:ptCount val="1"/>
                <c:pt idx="0">
                  <c:v>Prognoză 2021-2027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CDF!$C$417:$I$417</c:f>
              <c:strCache>
                <c:ptCount val="7"/>
                <c:pt idx="0">
                  <c:v>t+0</c:v>
                </c:pt>
                <c:pt idx="1">
                  <c:v>t+1</c:v>
                </c:pt>
                <c:pt idx="2">
                  <c:v>t+2</c:v>
                </c:pt>
                <c:pt idx="3">
                  <c:v>t+3</c:v>
                </c:pt>
                <c:pt idx="4">
                  <c:v>t+4</c:v>
                </c:pt>
                <c:pt idx="5">
                  <c:v>t+5</c:v>
                </c:pt>
                <c:pt idx="6">
                  <c:v>t+6</c:v>
                </c:pt>
              </c:strCache>
            </c:strRef>
          </c:cat>
          <c:val>
            <c:numRef>
              <c:f>CDF!$C$419:$I$419</c:f>
              <c:numCache>
                <c:formatCode>0.00</c:formatCode>
                <c:ptCount val="7"/>
                <c:pt idx="0">
                  <c:v>42.981936611508168</c:v>
                </c:pt>
                <c:pt idx="1">
                  <c:v>68.619644605524897</c:v>
                </c:pt>
                <c:pt idx="2">
                  <c:v>85.431594699021275</c:v>
                </c:pt>
                <c:pt idx="3">
                  <c:v>95.459525064346863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C42-48FB-BA4A-F73D03E89A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9815824"/>
        <c:axId val="599813856"/>
      </c:lineChart>
      <c:catAx>
        <c:axId val="599815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99813856"/>
        <c:crosses val="autoZero"/>
        <c:auto val="1"/>
        <c:lblAlgn val="ctr"/>
        <c:lblOffset val="100"/>
        <c:noMultiLvlLbl val="0"/>
      </c:catAx>
      <c:valAx>
        <c:axId val="599813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998158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1264216972878389E-2"/>
          <c:y val="3.8194444444444448E-2"/>
          <c:w val="0.70320647419072613"/>
          <c:h val="0.88548611111111108"/>
        </c:manualLayout>
      </c:layout>
      <c:lineChart>
        <c:grouping val="standard"/>
        <c:varyColors val="0"/>
        <c:ser>
          <c:idx val="1"/>
          <c:order val="0"/>
          <c:tx>
            <c:strRef>
              <c:f>CDF!$B$414</c:f>
              <c:strCache>
                <c:ptCount val="1"/>
                <c:pt idx="0">
                  <c:v>Prognoză 2021-2027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CDF!$C$413:$K$413</c:f>
              <c:numCache>
                <c:formatCode>General</c:formatCode>
                <c:ptCount val="9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</c:numCache>
            </c:numRef>
          </c:cat>
          <c:val>
            <c:numRef>
              <c:f>CDF!$C$414:$K$414</c:f>
              <c:numCache>
                <c:formatCode>0</c:formatCode>
                <c:ptCount val="9"/>
                <c:pt idx="0">
                  <c:v>1.144692675958046</c:v>
                </c:pt>
                <c:pt idx="1">
                  <c:v>2.8280642582492899</c:v>
                </c:pt>
                <c:pt idx="2">
                  <c:v>6.4641468759983765</c:v>
                </c:pt>
                <c:pt idx="3">
                  <c:v>10.975582716538909</c:v>
                </c:pt>
                <c:pt idx="4">
                  <c:v>13.938316701371502</c:v>
                </c:pt>
                <c:pt idx="5">
                  <c:v>16.901050686204091</c:v>
                </c:pt>
                <c:pt idx="6">
                  <c:v>19.863784671036679</c:v>
                </c:pt>
                <c:pt idx="7">
                  <c:v>19.863784671036679</c:v>
                </c:pt>
                <c:pt idx="8">
                  <c:v>19.863784671036679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D8F-4983-8DEB-9EBC503D2A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9815824"/>
        <c:axId val="599813856"/>
      </c:lineChart>
      <c:catAx>
        <c:axId val="599815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99813856"/>
        <c:crosses val="autoZero"/>
        <c:auto val="1"/>
        <c:lblAlgn val="ctr"/>
        <c:lblOffset val="100"/>
        <c:noMultiLvlLbl val="0"/>
      </c:catAx>
      <c:valAx>
        <c:axId val="599813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998158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1264216972878389E-2"/>
          <c:y val="3.8194444444444448E-2"/>
          <c:w val="0.70320647419072613"/>
          <c:h val="0.88548611111111108"/>
        </c:manualLayout>
      </c:layout>
      <c:lineChart>
        <c:grouping val="standard"/>
        <c:varyColors val="0"/>
        <c:ser>
          <c:idx val="0"/>
          <c:order val="0"/>
          <c:tx>
            <c:strRef>
              <c:f>CDF!$B$15</c:f>
              <c:strCache>
                <c:ptCount val="1"/>
                <c:pt idx="0">
                  <c:v>Prognoză 2021-2027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noFill/>
              </a:ln>
              <a:effectLst/>
            </c:spPr>
          </c:marker>
          <c:cat>
            <c:numRef>
              <c:f>CDF!$C$14:$K$14</c:f>
              <c:numCache>
                <c:formatCode>General</c:formatCode>
                <c:ptCount val="9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</c:numCache>
            </c:numRef>
          </c:cat>
          <c:val>
            <c:numRef>
              <c:f>CDF!$C$15:$K$15</c:f>
              <c:numCache>
                <c:formatCode>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18.204931191514891</c:v>
                </c:pt>
                <c:pt idx="4">
                  <c:v>54.61479357454467</c:v>
                </c:pt>
                <c:pt idx="5">
                  <c:v>91.024655957574467</c:v>
                </c:pt>
                <c:pt idx="6">
                  <c:v>127.43451834060424</c:v>
                </c:pt>
                <c:pt idx="7">
                  <c:v>127.43451834060424</c:v>
                </c:pt>
                <c:pt idx="8">
                  <c:v>127.43451834060424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A29-4712-9338-3E385CA8A5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9815824"/>
        <c:axId val="599813856"/>
      </c:lineChart>
      <c:catAx>
        <c:axId val="599815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99813856"/>
        <c:crosses val="autoZero"/>
        <c:auto val="1"/>
        <c:lblAlgn val="ctr"/>
        <c:lblOffset val="100"/>
        <c:noMultiLvlLbl val="0"/>
      </c:catAx>
      <c:valAx>
        <c:axId val="599813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998158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1264216972878389E-2"/>
          <c:y val="3.8194444444444448E-2"/>
          <c:w val="0.6337620297462816"/>
          <c:h val="0.88548611111111108"/>
        </c:manualLayout>
      </c:layout>
      <c:lineChart>
        <c:grouping val="standard"/>
        <c:varyColors val="0"/>
        <c:ser>
          <c:idx val="0"/>
          <c:order val="0"/>
          <c:tx>
            <c:strRef>
              <c:f>CDF!$B$19</c:f>
              <c:strCache>
                <c:ptCount val="1"/>
                <c:pt idx="0">
                  <c:v>Prognoză 2014-2020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noFill/>
              </a:ln>
              <a:effectLst/>
            </c:spPr>
          </c:marker>
          <c:cat>
            <c:strRef>
              <c:f>CDF!$C$18:$I$18</c:f>
              <c:strCache>
                <c:ptCount val="7"/>
                <c:pt idx="0">
                  <c:v>t+0</c:v>
                </c:pt>
                <c:pt idx="1">
                  <c:v>t+1</c:v>
                </c:pt>
                <c:pt idx="2">
                  <c:v>t+2</c:v>
                </c:pt>
                <c:pt idx="3">
                  <c:v>t+3</c:v>
                </c:pt>
                <c:pt idx="4">
                  <c:v>t+4</c:v>
                </c:pt>
                <c:pt idx="5">
                  <c:v>t+5</c:v>
                </c:pt>
                <c:pt idx="6">
                  <c:v>t+6</c:v>
                </c:pt>
              </c:strCache>
            </c:strRef>
          </c:cat>
          <c:val>
            <c:numRef>
              <c:f>CDF!$C$19:$I$19</c:f>
              <c:numCache>
                <c:formatCode>0.00</c:formatCode>
                <c:ptCount val="7"/>
                <c:pt idx="0">
                  <c:v>51.541076352037877</c:v>
                </c:pt>
                <c:pt idx="1">
                  <c:v>80.227959214184182</c:v>
                </c:pt>
                <c:pt idx="2">
                  <c:v>95.078987219877021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539-4334-B4DA-5E53D4368F0A}"/>
            </c:ext>
          </c:extLst>
        </c:ser>
        <c:ser>
          <c:idx val="1"/>
          <c:order val="1"/>
          <c:tx>
            <c:strRef>
              <c:f>CDF!$B$20</c:f>
              <c:strCache>
                <c:ptCount val="1"/>
                <c:pt idx="0">
                  <c:v>Prognoză 2021-2027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CDF!$C$18:$I$18</c:f>
              <c:strCache>
                <c:ptCount val="7"/>
                <c:pt idx="0">
                  <c:v>t+0</c:v>
                </c:pt>
                <c:pt idx="1">
                  <c:v>t+1</c:v>
                </c:pt>
                <c:pt idx="2">
                  <c:v>t+2</c:v>
                </c:pt>
                <c:pt idx="3">
                  <c:v>t+3</c:v>
                </c:pt>
                <c:pt idx="4">
                  <c:v>t+4</c:v>
                </c:pt>
                <c:pt idx="5">
                  <c:v>t+5</c:v>
                </c:pt>
                <c:pt idx="6">
                  <c:v>t+6</c:v>
                </c:pt>
              </c:strCache>
            </c:strRef>
          </c:cat>
          <c:val>
            <c:numRef>
              <c:f>CDF!$C$20:$I$20</c:f>
              <c:numCache>
                <c:formatCode>0.00</c:formatCode>
                <c:ptCount val="7"/>
                <c:pt idx="0">
                  <c:v>51.541076352037877</c:v>
                </c:pt>
                <c:pt idx="1">
                  <c:v>80.227959214184182</c:v>
                </c:pt>
                <c:pt idx="2">
                  <c:v>95.078987219877021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539-4334-B4DA-5E53D4368F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9815824"/>
        <c:axId val="599813856"/>
      </c:lineChart>
      <c:catAx>
        <c:axId val="599815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99813856"/>
        <c:crosses val="autoZero"/>
        <c:auto val="1"/>
        <c:lblAlgn val="ctr"/>
        <c:lblOffset val="100"/>
        <c:noMultiLvlLbl val="0"/>
      </c:catAx>
      <c:valAx>
        <c:axId val="599813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998158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Valoare estimat</a:t>
            </a:r>
            <a:r>
              <a:rPr lang="ro-RO"/>
              <a:t>ă</a:t>
            </a:r>
            <a:r>
              <a:rPr lang="ro-RO" baseline="0"/>
              <a:t> pentru indicatorul </a:t>
            </a:r>
            <a:r>
              <a:rPr lang="ro-RO" b="1" baseline="0"/>
              <a:t>RCO01</a:t>
            </a:r>
            <a:endParaRPr lang="en-US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CDF!$C$175:$K$175</c:f>
              <c:numCache>
                <c:formatCode>General</c:formatCode>
                <c:ptCount val="9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</c:numCache>
            </c:numRef>
          </c:cat>
          <c:val>
            <c:numRef>
              <c:f>CDF!$C$176:$K$176</c:f>
              <c:numCache>
                <c:formatCode>_(* #,##0_);_(* \(#,##0\);_(* "-"??_);_(@_)</c:formatCode>
                <c:ptCount val="9"/>
                <c:pt idx="0">
                  <c:v>0.35883049752269064</c:v>
                </c:pt>
                <c:pt idx="1">
                  <c:v>2.1529829851361439</c:v>
                </c:pt>
                <c:pt idx="2">
                  <c:v>34.806558259700992</c:v>
                </c:pt>
                <c:pt idx="3">
                  <c:v>183.72121473161761</c:v>
                </c:pt>
                <c:pt idx="4">
                  <c:v>349.14207408957805</c:v>
                </c:pt>
                <c:pt idx="5">
                  <c:v>514.56293344753851</c:v>
                </c:pt>
                <c:pt idx="6">
                  <c:v>679.98379280549887</c:v>
                </c:pt>
                <c:pt idx="7">
                  <c:v>679.98379280549887</c:v>
                </c:pt>
                <c:pt idx="8">
                  <c:v>679.98379280549887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D4F-47EE-8320-7247770C7E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20342064"/>
        <c:axId val="720338784"/>
      </c:barChart>
      <c:catAx>
        <c:axId val="720342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0338784"/>
        <c:crosses val="autoZero"/>
        <c:auto val="1"/>
        <c:lblAlgn val="ctr"/>
        <c:lblOffset val="100"/>
        <c:noMultiLvlLbl val="0"/>
      </c:catAx>
      <c:valAx>
        <c:axId val="720338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03420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Valoare estimat</a:t>
            </a:r>
            <a:r>
              <a:rPr lang="ro-RO"/>
              <a:t>ă</a:t>
            </a:r>
            <a:r>
              <a:rPr lang="ro-RO" baseline="0"/>
              <a:t> pentru indicatorul </a:t>
            </a:r>
            <a:r>
              <a:rPr lang="ro-RO" b="1" baseline="0"/>
              <a:t>RCO</a:t>
            </a:r>
            <a:r>
              <a:rPr lang="en-US" b="1" baseline="0"/>
              <a:t>18</a:t>
            </a:r>
            <a:endParaRPr lang="en-US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CDF!$C$224:$K$224</c:f>
              <c:numCache>
                <c:formatCode>General</c:formatCode>
                <c:ptCount val="9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</c:numCache>
            </c:numRef>
          </c:cat>
          <c:val>
            <c:numRef>
              <c:f>CDF!$C$225:$K$225</c:f>
              <c:numCache>
                <c:formatCode>_(* #,##0_);_(* \(#,##0\);_(* "-"??_);_(@_)</c:formatCode>
                <c:ptCount val="9"/>
                <c:pt idx="0">
                  <c:v>586.73704493390494</c:v>
                </c:pt>
                <c:pt idx="1">
                  <c:v>735.90748008659261</c:v>
                </c:pt>
                <c:pt idx="2">
                  <c:v>1332.5892206973435</c:v>
                </c:pt>
                <c:pt idx="3">
                  <c:v>2187.8330489060863</c:v>
                </c:pt>
                <c:pt idx="4">
                  <c:v>3122.6344425295961</c:v>
                </c:pt>
                <c:pt idx="5">
                  <c:v>4017.6570534457219</c:v>
                </c:pt>
                <c:pt idx="6">
                  <c:v>4912.6796643618482</c:v>
                </c:pt>
                <c:pt idx="7">
                  <c:v>4912.6796643618482</c:v>
                </c:pt>
                <c:pt idx="8">
                  <c:v>4912.6796643618482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B59-40FC-8C7F-41ACBE5AC0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20342064"/>
        <c:axId val="720338784"/>
      </c:barChart>
      <c:catAx>
        <c:axId val="720342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0338784"/>
        <c:crosses val="autoZero"/>
        <c:auto val="1"/>
        <c:lblAlgn val="ctr"/>
        <c:lblOffset val="100"/>
        <c:noMultiLvlLbl val="0"/>
      </c:catAx>
      <c:valAx>
        <c:axId val="720338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03420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Valoare estimat</a:t>
            </a:r>
            <a:r>
              <a:rPr lang="ro-RO"/>
              <a:t>ă</a:t>
            </a:r>
            <a:r>
              <a:rPr lang="ro-RO" baseline="0"/>
              <a:t> pentru indicatorul </a:t>
            </a:r>
            <a:r>
              <a:rPr lang="ro-RO" b="1" baseline="0"/>
              <a:t>RCO77</a:t>
            </a:r>
            <a:endParaRPr lang="en-US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CDF!$C$431:$K$431</c:f>
              <c:numCache>
                <c:formatCode>General</c:formatCode>
                <c:ptCount val="9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</c:numCache>
            </c:numRef>
          </c:cat>
          <c:val>
            <c:numRef>
              <c:f>CDF!$C$432:$K$432</c:f>
              <c:numCache>
                <c:formatCode>_(* #,##0_);_(* \(#,##0\);_(* "-"??_);_(@_)</c:formatCode>
                <c:ptCount val="9"/>
                <c:pt idx="0">
                  <c:v>0.34431320942376531</c:v>
                </c:pt>
                <c:pt idx="1">
                  <c:v>0.85065616445871417</c:v>
                </c:pt>
                <c:pt idx="2">
                  <c:v>1.9443569473342037</c:v>
                </c:pt>
                <c:pt idx="3">
                  <c:v>3.3013560668278665</c:v>
                </c:pt>
                <c:pt idx="4">
                  <c:v>4.1925196676893774</c:v>
                </c:pt>
                <c:pt idx="5">
                  <c:v>5.0836832685508879</c:v>
                </c:pt>
                <c:pt idx="6">
                  <c:v>5.9748468694123975</c:v>
                </c:pt>
                <c:pt idx="7">
                  <c:v>5.9748468694123975</c:v>
                </c:pt>
                <c:pt idx="8">
                  <c:v>5.9748468694123975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751-462E-9C32-E5D41DE658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20342064"/>
        <c:axId val="720338784"/>
      </c:barChart>
      <c:catAx>
        <c:axId val="720342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0338784"/>
        <c:crosses val="autoZero"/>
        <c:auto val="1"/>
        <c:lblAlgn val="ctr"/>
        <c:lblOffset val="100"/>
        <c:noMultiLvlLbl val="0"/>
      </c:catAx>
      <c:valAx>
        <c:axId val="720338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03420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1264216972878389E-2"/>
          <c:y val="3.8194444444444448E-2"/>
          <c:w val="0.70320647419072613"/>
          <c:h val="0.88548611111111108"/>
        </c:manualLayout>
      </c:layout>
      <c:lineChart>
        <c:grouping val="standard"/>
        <c:varyColors val="0"/>
        <c:ser>
          <c:idx val="0"/>
          <c:order val="0"/>
          <c:tx>
            <c:strRef>
              <c:f>CDF!$B$112</c:f>
              <c:strCache>
                <c:ptCount val="1"/>
                <c:pt idx="0">
                  <c:v>Prognoză 2021-2027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noFill/>
              </a:ln>
              <a:effectLst/>
            </c:spPr>
          </c:marker>
          <c:cat>
            <c:numRef>
              <c:f>CDF!$C$111:$K$111</c:f>
              <c:numCache>
                <c:formatCode>General</c:formatCode>
                <c:ptCount val="9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</c:numCache>
            </c:numRef>
          </c:cat>
          <c:val>
            <c:numRef>
              <c:f>CDF!$C$112:$K$112</c:f>
              <c:numCache>
                <c:formatCode>0</c:formatCode>
                <c:ptCount val="9"/>
                <c:pt idx="0">
                  <c:v>5.970660205926949E-2</c:v>
                </c:pt>
                <c:pt idx="1">
                  <c:v>5.970660205926949E-2</c:v>
                </c:pt>
                <c:pt idx="2">
                  <c:v>0.17911980617780845</c:v>
                </c:pt>
                <c:pt idx="3">
                  <c:v>0.17911980617780845</c:v>
                </c:pt>
                <c:pt idx="4">
                  <c:v>0.53735941853342539</c:v>
                </c:pt>
                <c:pt idx="5">
                  <c:v>1.3135452453039287</c:v>
                </c:pt>
                <c:pt idx="6">
                  <c:v>1.3135452453039287</c:v>
                </c:pt>
                <c:pt idx="7">
                  <c:v>1.3135452453039287</c:v>
                </c:pt>
                <c:pt idx="8">
                  <c:v>1.3135452453039287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AE4-45A4-B012-06BBA97CD6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9815824"/>
        <c:axId val="599813856"/>
      </c:lineChart>
      <c:catAx>
        <c:axId val="599815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99813856"/>
        <c:crosses val="autoZero"/>
        <c:auto val="1"/>
        <c:lblAlgn val="ctr"/>
        <c:lblOffset val="100"/>
        <c:noMultiLvlLbl val="0"/>
      </c:catAx>
      <c:valAx>
        <c:axId val="599813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998158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1264216972878389E-2"/>
          <c:y val="3.8194444444444448E-2"/>
          <c:w val="0.6337620297462816"/>
          <c:h val="0.88548611111111108"/>
        </c:manualLayout>
      </c:layout>
      <c:lineChart>
        <c:grouping val="standard"/>
        <c:varyColors val="0"/>
        <c:ser>
          <c:idx val="0"/>
          <c:order val="0"/>
          <c:tx>
            <c:strRef>
              <c:f>CDF!$B$116</c:f>
              <c:strCache>
                <c:ptCount val="1"/>
                <c:pt idx="0">
                  <c:v>Prognoză 2014-2020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noFill/>
              </a:ln>
              <a:effectLst/>
            </c:spPr>
          </c:marker>
          <c:cat>
            <c:strRef>
              <c:f>CDF!$C$115:$I$115</c:f>
              <c:strCache>
                <c:ptCount val="7"/>
                <c:pt idx="0">
                  <c:v>t+0</c:v>
                </c:pt>
                <c:pt idx="1">
                  <c:v>t+1</c:v>
                </c:pt>
                <c:pt idx="2">
                  <c:v>t+2</c:v>
                </c:pt>
                <c:pt idx="3">
                  <c:v>t+3</c:v>
                </c:pt>
                <c:pt idx="4">
                  <c:v>t+4</c:v>
                </c:pt>
                <c:pt idx="5">
                  <c:v>t+5</c:v>
                </c:pt>
                <c:pt idx="6">
                  <c:v>t+6</c:v>
                </c:pt>
              </c:strCache>
            </c:strRef>
          </c:cat>
          <c:val>
            <c:numRef>
              <c:f>CDF!$C$116:$I$116</c:f>
              <c:numCache>
                <c:formatCode>0.00</c:formatCode>
                <c:ptCount val="7"/>
                <c:pt idx="0">
                  <c:v>12.96275422864859</c:v>
                </c:pt>
                <c:pt idx="1">
                  <c:v>43.033986446737849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9D0-4836-90A7-4CFCA8771B05}"/>
            </c:ext>
          </c:extLst>
        </c:ser>
        <c:ser>
          <c:idx val="1"/>
          <c:order val="1"/>
          <c:tx>
            <c:strRef>
              <c:f>CDF!$B$117</c:f>
              <c:strCache>
                <c:ptCount val="1"/>
                <c:pt idx="0">
                  <c:v>Prognoză 2021-2027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CDF!$C$115:$I$115</c:f>
              <c:strCache>
                <c:ptCount val="7"/>
                <c:pt idx="0">
                  <c:v>t+0</c:v>
                </c:pt>
                <c:pt idx="1">
                  <c:v>t+1</c:v>
                </c:pt>
                <c:pt idx="2">
                  <c:v>t+2</c:v>
                </c:pt>
                <c:pt idx="3">
                  <c:v>t+3</c:v>
                </c:pt>
                <c:pt idx="4">
                  <c:v>t+4</c:v>
                </c:pt>
                <c:pt idx="5">
                  <c:v>t+5</c:v>
                </c:pt>
                <c:pt idx="6">
                  <c:v>t+6</c:v>
                </c:pt>
              </c:strCache>
            </c:strRef>
          </c:cat>
          <c:val>
            <c:numRef>
              <c:f>CDF!$C$117:$I$117</c:f>
              <c:numCache>
                <c:formatCode>0.00</c:formatCode>
                <c:ptCount val="7"/>
                <c:pt idx="0">
                  <c:v>12.96275422864859</c:v>
                </c:pt>
                <c:pt idx="1">
                  <c:v>43.033986446737849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9D0-4836-90A7-4CFCA8771B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9815824"/>
        <c:axId val="599813856"/>
      </c:lineChart>
      <c:catAx>
        <c:axId val="599815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99813856"/>
        <c:crosses val="autoZero"/>
        <c:auto val="1"/>
        <c:lblAlgn val="ctr"/>
        <c:lblOffset val="100"/>
        <c:noMultiLvlLbl val="0"/>
      </c:catAx>
      <c:valAx>
        <c:axId val="599813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998158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1264216972878389E-2"/>
          <c:y val="3.8194444444444448E-2"/>
          <c:w val="0.70320647419072613"/>
          <c:h val="0.88548611111111108"/>
        </c:manualLayout>
      </c:layout>
      <c:lineChart>
        <c:grouping val="standard"/>
        <c:varyColors val="0"/>
        <c:ser>
          <c:idx val="0"/>
          <c:order val="0"/>
          <c:tx>
            <c:strRef>
              <c:f>CDF!$B$158</c:f>
              <c:strCache>
                <c:ptCount val="1"/>
                <c:pt idx="0">
                  <c:v>Prognoză 2021-2027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noFill/>
              </a:ln>
              <a:effectLst/>
            </c:spPr>
          </c:marker>
          <c:cat>
            <c:numRef>
              <c:f>CDF!$C$157:$K$157</c:f>
              <c:numCache>
                <c:formatCode>General</c:formatCode>
                <c:ptCount val="9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</c:numCache>
            </c:numRef>
          </c:cat>
          <c:val>
            <c:numRef>
              <c:f>CDF!$C$158:$K$158</c:f>
              <c:numCache>
                <c:formatCode>0</c:formatCode>
                <c:ptCount val="9"/>
                <c:pt idx="0">
                  <c:v>0.15122847539965281</c:v>
                </c:pt>
                <c:pt idx="1">
                  <c:v>0.90737085239791693</c:v>
                </c:pt>
                <c:pt idx="2">
                  <c:v>14.669162113766323</c:v>
                </c:pt>
                <c:pt idx="3">
                  <c:v>77.42897940462224</c:v>
                </c:pt>
                <c:pt idx="4">
                  <c:v>147.14530656386219</c:v>
                </c:pt>
                <c:pt idx="5">
                  <c:v>216.86163372310216</c:v>
                </c:pt>
                <c:pt idx="6">
                  <c:v>286.5779608823421</c:v>
                </c:pt>
                <c:pt idx="7">
                  <c:v>286.5779608823421</c:v>
                </c:pt>
                <c:pt idx="8">
                  <c:v>286.5779608823421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698-4D7D-9D4B-80C955765E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9815824"/>
        <c:axId val="599813856"/>
      </c:lineChart>
      <c:catAx>
        <c:axId val="599815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99813856"/>
        <c:crosses val="autoZero"/>
        <c:auto val="1"/>
        <c:lblAlgn val="ctr"/>
        <c:lblOffset val="100"/>
        <c:noMultiLvlLbl val="0"/>
      </c:catAx>
      <c:valAx>
        <c:axId val="599813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998158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Valoare estimat</a:t>
            </a:r>
            <a:r>
              <a:rPr lang="ro-RO"/>
              <a:t>ă</a:t>
            </a:r>
            <a:r>
              <a:rPr lang="ro-RO" baseline="0"/>
              <a:t> pentru indicatorul </a:t>
            </a:r>
            <a:r>
              <a:rPr lang="ro-RO" b="1" baseline="0"/>
              <a:t>RCO14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CDF!$C$129:$K$129</c:f>
              <c:numCache>
                <c:formatCode>General</c:formatCode>
                <c:ptCount val="9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</c:numCache>
            </c:numRef>
          </c:cat>
          <c:val>
            <c:numRef>
              <c:f>CDF!$C$130:$K$130</c:f>
              <c:numCache>
                <c:formatCode>_(* #,##0_);_(* \(#,##0\);_(* "-"??_);_(@_)</c:formatCode>
                <c:ptCount val="9"/>
                <c:pt idx="0">
                  <c:v>0.10520112192896662</c:v>
                </c:pt>
                <c:pt idx="1">
                  <c:v>0.10520112192896662</c:v>
                </c:pt>
                <c:pt idx="2">
                  <c:v>0.31560336578689979</c:v>
                </c:pt>
                <c:pt idx="3">
                  <c:v>0.31560336578689979</c:v>
                </c:pt>
                <c:pt idx="4">
                  <c:v>0.94681009736069954</c:v>
                </c:pt>
                <c:pt idx="5">
                  <c:v>2.3144246824372652</c:v>
                </c:pt>
                <c:pt idx="6">
                  <c:v>2.3144246824372652</c:v>
                </c:pt>
                <c:pt idx="7">
                  <c:v>2.3144246824372652</c:v>
                </c:pt>
                <c:pt idx="8">
                  <c:v>2.3144246824372652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82-4943-A157-D9173C807E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20342064"/>
        <c:axId val="720338784"/>
      </c:barChart>
      <c:catAx>
        <c:axId val="720342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0338784"/>
        <c:crosses val="autoZero"/>
        <c:auto val="1"/>
        <c:lblAlgn val="ctr"/>
        <c:lblOffset val="100"/>
        <c:noMultiLvlLbl val="0"/>
      </c:catAx>
      <c:valAx>
        <c:axId val="720338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03420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Valoare estimat</a:t>
            </a:r>
            <a:r>
              <a:rPr lang="ro-RO"/>
              <a:t>ă</a:t>
            </a:r>
            <a:r>
              <a:rPr lang="ro-RO" baseline="0"/>
              <a:t> pentru indicatorul </a:t>
            </a:r>
            <a:r>
              <a:rPr lang="ro-RO" b="1" baseline="0"/>
              <a:t>RCO56</a:t>
            </a:r>
            <a:endParaRPr lang="en-US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CDF!$C$275:$K$275</c:f>
              <c:numCache>
                <c:formatCode>General</c:formatCode>
                <c:ptCount val="9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</c:numCache>
            </c:numRef>
          </c:cat>
          <c:val>
            <c:numRef>
              <c:f>CDF!$C$276:$K$276</c:f>
              <c:numCache>
                <c:formatCode>_(* #,##0_);_(* \(#,##0\);_(* "-"??_);_(@_)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10.669860187154844</c:v>
                </c:pt>
                <c:pt idx="4">
                  <c:v>33.343313084858892</c:v>
                </c:pt>
                <c:pt idx="5">
                  <c:v>56.01676598256293</c:v>
                </c:pt>
                <c:pt idx="6">
                  <c:v>78.690218880266983</c:v>
                </c:pt>
                <c:pt idx="7">
                  <c:v>78.690218880266983</c:v>
                </c:pt>
                <c:pt idx="8">
                  <c:v>78.690218880266983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BCE-4BF8-B7C3-C93D29E5A9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20342064"/>
        <c:axId val="720338784"/>
      </c:barChart>
      <c:catAx>
        <c:axId val="720342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0338784"/>
        <c:crosses val="autoZero"/>
        <c:auto val="1"/>
        <c:lblAlgn val="ctr"/>
        <c:lblOffset val="100"/>
        <c:noMultiLvlLbl val="0"/>
      </c:catAx>
      <c:valAx>
        <c:axId val="720338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03420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Valoare estimat</a:t>
            </a:r>
            <a:r>
              <a:rPr lang="ro-RO"/>
              <a:t>ă</a:t>
            </a:r>
            <a:r>
              <a:rPr lang="ro-RO" baseline="0"/>
              <a:t> pentru indicatorul </a:t>
            </a:r>
            <a:r>
              <a:rPr lang="ro-RO" b="1" baseline="0"/>
              <a:t>RCO77</a:t>
            </a:r>
            <a:endParaRPr lang="en-US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CDF!$C$377:$K$377</c:f>
              <c:numCache>
                <c:formatCode>General</c:formatCode>
                <c:ptCount val="9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</c:numCache>
            </c:numRef>
          </c:cat>
          <c:val>
            <c:numRef>
              <c:f>CDF!$C$378:$K$378</c:f>
              <c:numCache>
                <c:formatCode>_(* #,##0_);_(* \(#,##0\);_(* "-"??_);_(@_)</c:formatCode>
                <c:ptCount val="9"/>
                <c:pt idx="0">
                  <c:v>0.34431320942376531</c:v>
                </c:pt>
                <c:pt idx="1">
                  <c:v>0.85065616445871417</c:v>
                </c:pt>
                <c:pt idx="2">
                  <c:v>1.9443569473342037</c:v>
                </c:pt>
                <c:pt idx="3">
                  <c:v>3.3013560668278665</c:v>
                </c:pt>
                <c:pt idx="4">
                  <c:v>4.1925196676893774</c:v>
                </c:pt>
                <c:pt idx="5">
                  <c:v>5.0836832685508879</c:v>
                </c:pt>
                <c:pt idx="6">
                  <c:v>5.9748468694123975</c:v>
                </c:pt>
                <c:pt idx="7">
                  <c:v>5.9748468694123975</c:v>
                </c:pt>
                <c:pt idx="8">
                  <c:v>5.9748468694123975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6B9-475D-A040-D9D4571C20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20342064"/>
        <c:axId val="720338784"/>
      </c:barChart>
      <c:catAx>
        <c:axId val="720342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0338784"/>
        <c:crosses val="autoZero"/>
        <c:auto val="1"/>
        <c:lblAlgn val="ctr"/>
        <c:lblOffset val="100"/>
        <c:noMultiLvlLbl val="0"/>
      </c:catAx>
      <c:valAx>
        <c:axId val="720338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03420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Valoare estimat</a:t>
            </a:r>
            <a:r>
              <a:rPr lang="ro-RO"/>
              <a:t>ă</a:t>
            </a:r>
            <a:r>
              <a:rPr lang="ro-RO" baseline="0"/>
              <a:t> pentru indicatorul </a:t>
            </a:r>
            <a:r>
              <a:rPr lang="ro-RO" b="1" baseline="0"/>
              <a:t>RCO67 - învățământ școlar</a:t>
            </a:r>
            <a:endParaRPr lang="en-US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19880300166698E-2"/>
          <c:y val="0.15459320658452722"/>
          <c:w val="0.91469764411983634"/>
          <c:h val="0.7615718438033859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CDF!$C$332:$K$332</c:f>
              <c:numCache>
                <c:formatCode>General</c:formatCode>
                <c:ptCount val="9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</c:numCache>
            </c:numRef>
          </c:cat>
          <c:val>
            <c:numRef>
              <c:f>CDF!$C$333:$K$333</c:f>
              <c:numCache>
                <c:formatCode>_(* #,##0_);_(* \(#,##0\);_(* "-"??_);_(@_)</c:formatCode>
                <c:ptCount val="9"/>
                <c:pt idx="0">
                  <c:v>75.780546266351635</c:v>
                </c:pt>
                <c:pt idx="1">
                  <c:v>238.16743112281947</c:v>
                </c:pt>
                <c:pt idx="2">
                  <c:v>497.98644689316797</c:v>
                </c:pt>
                <c:pt idx="3">
                  <c:v>1374.8756251180941</c:v>
                </c:pt>
                <c:pt idx="4">
                  <c:v>2565.7127807321913</c:v>
                </c:pt>
                <c:pt idx="5">
                  <c:v>3756.5499363462886</c:v>
                </c:pt>
                <c:pt idx="6">
                  <c:v>4947.387091960386</c:v>
                </c:pt>
                <c:pt idx="7">
                  <c:v>4947.387091960386</c:v>
                </c:pt>
                <c:pt idx="8">
                  <c:v>4947.387091960386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9A-4AAA-AEF1-8A7F1BDC84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20342064"/>
        <c:axId val="720338784"/>
      </c:barChart>
      <c:catAx>
        <c:axId val="720342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0338784"/>
        <c:crosses val="autoZero"/>
        <c:auto val="1"/>
        <c:lblAlgn val="ctr"/>
        <c:lblOffset val="100"/>
        <c:noMultiLvlLbl val="0"/>
      </c:catAx>
      <c:valAx>
        <c:axId val="720338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03420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Valoare estimat</a:t>
            </a:r>
            <a:r>
              <a:rPr lang="ro-RO"/>
              <a:t>ă</a:t>
            </a:r>
            <a:r>
              <a:rPr lang="ro-RO" baseline="0"/>
              <a:t> pentru indicatorul </a:t>
            </a:r>
            <a:r>
              <a:rPr lang="ro-RO" b="1" baseline="0"/>
              <a:t>RCO67 </a:t>
            </a:r>
            <a:r>
              <a:rPr lang="ro-RO" sz="1400" b="1" i="0" u="none" strike="noStrike" baseline="0">
                <a:effectLst/>
              </a:rPr>
              <a:t>- învățământ universitar</a:t>
            </a:r>
            <a:endParaRPr lang="en-US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19880300166698E-2"/>
          <c:y val="0.15459320658452722"/>
          <c:w val="0.91469764411983634"/>
          <c:h val="0.7615718438033859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CDF!$C$332:$K$332</c:f>
              <c:numCache>
                <c:formatCode>General</c:formatCode>
                <c:ptCount val="9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</c:numCache>
            </c:numRef>
          </c:cat>
          <c:val>
            <c:numRef>
              <c:f>CDF!$C$342:$K$342</c:f>
              <c:numCache>
                <c:formatCode>_(* #,##0_);_(* \(#,##0\);_(* "-"??_);_(@_)</c:formatCode>
                <c:ptCount val="9"/>
                <c:pt idx="0">
                  <c:v>58.66586332826656</c:v>
                </c:pt>
                <c:pt idx="1">
                  <c:v>184.3784276031235</c:v>
                </c:pt>
                <c:pt idx="2">
                  <c:v>385.51853044289459</c:v>
                </c:pt>
                <c:pt idx="3">
                  <c:v>1064.366377527122</c:v>
                </c:pt>
                <c:pt idx="4">
                  <c:v>1986.2585155427396</c:v>
                </c:pt>
                <c:pt idx="5">
                  <c:v>2908.1506535583567</c:v>
                </c:pt>
                <c:pt idx="6">
                  <c:v>3830.0427915739742</c:v>
                </c:pt>
                <c:pt idx="7">
                  <c:v>3830.0427915739742</c:v>
                </c:pt>
                <c:pt idx="8">
                  <c:v>3830.0427915739742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A0-4F36-BAF9-40FB8C8D83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20342064"/>
        <c:axId val="720338784"/>
      </c:barChart>
      <c:catAx>
        <c:axId val="720342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0338784"/>
        <c:crosses val="autoZero"/>
        <c:auto val="1"/>
        <c:lblAlgn val="ctr"/>
        <c:lblOffset val="100"/>
        <c:noMultiLvlLbl val="0"/>
      </c:catAx>
      <c:valAx>
        <c:axId val="720338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03420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1264216972878389E-2"/>
          <c:y val="3.8194444444444448E-2"/>
          <c:w val="0.70320647419072613"/>
          <c:h val="0.88548611111111108"/>
        </c:manualLayout>
      </c:layout>
      <c:lineChart>
        <c:grouping val="standard"/>
        <c:varyColors val="0"/>
        <c:ser>
          <c:idx val="0"/>
          <c:order val="0"/>
          <c:tx>
            <c:strRef>
              <c:f>CDF!$B$63</c:f>
              <c:strCache>
                <c:ptCount val="1"/>
                <c:pt idx="0">
                  <c:v>Prognoză 2021-2027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noFill/>
              </a:ln>
              <a:effectLst/>
            </c:spPr>
          </c:marker>
          <c:cat>
            <c:numRef>
              <c:f>CDF!$C$62:$K$62</c:f>
              <c:numCache>
                <c:formatCode>General</c:formatCode>
                <c:ptCount val="9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</c:numCache>
            </c:numRef>
          </c:cat>
          <c:val>
            <c:numRef>
              <c:f>CDF!$C$63:$K$63</c:f>
              <c:numCache>
                <c:formatCode>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13.295961431508106</c:v>
                </c:pt>
                <c:pt idx="3">
                  <c:v>14.206643721337429</c:v>
                </c:pt>
                <c:pt idx="4">
                  <c:v>16.392281216927802</c:v>
                </c:pt>
                <c:pt idx="5">
                  <c:v>19.260930429890166</c:v>
                </c:pt>
                <c:pt idx="6">
                  <c:v>21.401033810989077</c:v>
                </c:pt>
                <c:pt idx="7">
                  <c:v>25.681240573186891</c:v>
                </c:pt>
                <c:pt idx="8">
                  <c:v>25.681240573186891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99A-4F68-8AFB-097B4FBDC5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9815824"/>
        <c:axId val="599813856"/>
      </c:lineChart>
      <c:catAx>
        <c:axId val="599815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99813856"/>
        <c:crosses val="autoZero"/>
        <c:auto val="1"/>
        <c:lblAlgn val="ctr"/>
        <c:lblOffset val="100"/>
        <c:noMultiLvlLbl val="0"/>
      </c:catAx>
      <c:valAx>
        <c:axId val="599813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998158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Valoare estimat</a:t>
            </a:r>
            <a:r>
              <a:rPr lang="ro-RO"/>
              <a:t>ă</a:t>
            </a:r>
            <a:r>
              <a:rPr lang="ro-RO" baseline="0"/>
              <a:t> pentru indicatorul </a:t>
            </a:r>
            <a:r>
              <a:rPr lang="ro-RO" b="1" baseline="0"/>
              <a:t>RCO05</a:t>
            </a:r>
            <a:endParaRPr lang="en-US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CDF!$C$33:$K$33</c:f>
              <c:numCache>
                <c:formatCode>General</c:formatCode>
                <c:ptCount val="9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</c:numCache>
            </c:numRef>
          </c:cat>
          <c:val>
            <c:numRef>
              <c:f>CDF!$C$34:$K$34</c:f>
              <c:numCache>
                <c:formatCode>_(* #,##0_);_(* \(#,##0\);_(* "-"??_);_(@_)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7.8021133677920957</c:v>
                </c:pt>
                <c:pt idx="4">
                  <c:v>23.406340103376287</c:v>
                </c:pt>
                <c:pt idx="5">
                  <c:v>39.010566838960486</c:v>
                </c:pt>
                <c:pt idx="6">
                  <c:v>54.61479357454467</c:v>
                </c:pt>
                <c:pt idx="7">
                  <c:v>54.61479357454467</c:v>
                </c:pt>
                <c:pt idx="8">
                  <c:v>54.61479357454467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E2D-4A8E-B5A9-1C7E883F6C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20342064"/>
        <c:axId val="720338784"/>
      </c:barChart>
      <c:catAx>
        <c:axId val="720342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0338784"/>
        <c:crosses val="autoZero"/>
        <c:auto val="1"/>
        <c:lblAlgn val="ctr"/>
        <c:lblOffset val="100"/>
        <c:noMultiLvlLbl val="0"/>
      </c:catAx>
      <c:valAx>
        <c:axId val="720338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03420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1264216972878389E-2"/>
          <c:y val="3.8194444444444448E-2"/>
          <c:w val="0.6337620297462816"/>
          <c:h val="0.88548611111111108"/>
        </c:manualLayout>
      </c:layout>
      <c:lineChart>
        <c:grouping val="standard"/>
        <c:varyColors val="0"/>
        <c:ser>
          <c:idx val="0"/>
          <c:order val="0"/>
          <c:tx>
            <c:strRef>
              <c:f>CDF!$B$67</c:f>
              <c:strCache>
                <c:ptCount val="1"/>
                <c:pt idx="0">
                  <c:v>Prognoză 2014-2020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noFill/>
              </a:ln>
              <a:effectLst/>
            </c:spPr>
          </c:marker>
          <c:cat>
            <c:strRef>
              <c:f>CDF!$C$66:$I$66</c:f>
              <c:strCache>
                <c:ptCount val="7"/>
                <c:pt idx="0">
                  <c:v>t+0</c:v>
                </c:pt>
                <c:pt idx="1">
                  <c:v>t+1</c:v>
                </c:pt>
                <c:pt idx="2">
                  <c:v>t+2</c:v>
                </c:pt>
                <c:pt idx="3">
                  <c:v>t+3</c:v>
                </c:pt>
                <c:pt idx="4">
                  <c:v>t+4</c:v>
                </c:pt>
                <c:pt idx="5">
                  <c:v>t+5</c:v>
                </c:pt>
                <c:pt idx="6">
                  <c:v>t+6</c:v>
                </c:pt>
              </c:strCache>
            </c:strRef>
          </c:cat>
          <c:val>
            <c:numRef>
              <c:f>CDF!$C$67:$I$67</c:f>
              <c:numCache>
                <c:formatCode>0.00</c:formatCode>
                <c:ptCount val="7"/>
                <c:pt idx="0">
                  <c:v>10.33018493816356</c:v>
                </c:pt>
                <c:pt idx="1">
                  <c:v>27.32959513769379</c:v>
                </c:pt>
                <c:pt idx="2">
                  <c:v>74.686562219350137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D44-4B64-A6A6-A01BB8877403}"/>
            </c:ext>
          </c:extLst>
        </c:ser>
        <c:ser>
          <c:idx val="1"/>
          <c:order val="1"/>
          <c:tx>
            <c:strRef>
              <c:f>CDF!$B$68</c:f>
              <c:strCache>
                <c:ptCount val="1"/>
                <c:pt idx="0">
                  <c:v>Prognoză 2021-2027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CDF!$C$66:$I$66</c:f>
              <c:strCache>
                <c:ptCount val="7"/>
                <c:pt idx="0">
                  <c:v>t+0</c:v>
                </c:pt>
                <c:pt idx="1">
                  <c:v>t+1</c:v>
                </c:pt>
                <c:pt idx="2">
                  <c:v>t+2</c:v>
                </c:pt>
                <c:pt idx="3">
                  <c:v>t+3</c:v>
                </c:pt>
                <c:pt idx="4">
                  <c:v>t+4</c:v>
                </c:pt>
                <c:pt idx="5">
                  <c:v>t+5</c:v>
                </c:pt>
                <c:pt idx="6">
                  <c:v>t+6</c:v>
                </c:pt>
              </c:strCache>
            </c:strRef>
          </c:cat>
          <c:val>
            <c:numRef>
              <c:f>CDF!$C$68:$I$68</c:f>
              <c:numCache>
                <c:formatCode>0.00</c:formatCode>
                <c:ptCount val="7"/>
                <c:pt idx="0">
                  <c:v>10.33018493816356</c:v>
                </c:pt>
                <c:pt idx="1">
                  <c:v>27.32959513769379</c:v>
                </c:pt>
                <c:pt idx="2">
                  <c:v>74.686562219350137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D44-4B64-A6A6-A01BB88774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9815824"/>
        <c:axId val="599813856"/>
      </c:lineChart>
      <c:catAx>
        <c:axId val="599815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99813856"/>
        <c:crosses val="autoZero"/>
        <c:auto val="1"/>
        <c:lblAlgn val="ctr"/>
        <c:lblOffset val="100"/>
        <c:noMultiLvlLbl val="0"/>
      </c:catAx>
      <c:valAx>
        <c:axId val="599813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998158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Valoare estimat</a:t>
            </a:r>
            <a:r>
              <a:rPr lang="ro-RO"/>
              <a:t>ă</a:t>
            </a:r>
            <a:r>
              <a:rPr lang="ro-RO" baseline="0"/>
              <a:t> pentru indicatorul </a:t>
            </a:r>
            <a:r>
              <a:rPr lang="ro-RO" b="1" baseline="0"/>
              <a:t>RCO05</a:t>
            </a:r>
            <a:endParaRPr lang="en-US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CDF!$C$81:$K$81</c:f>
              <c:numCache>
                <c:formatCode>General</c:formatCode>
                <c:ptCount val="9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</c:numCache>
            </c:numRef>
          </c:cat>
          <c:val>
            <c:numRef>
              <c:f>CDF!$C$82:$K$82</c:f>
              <c:numCache>
                <c:formatCode>_(* #,##0_);_(* \(#,##0\);_(* "-"??_);_(@_)</c:formatCode>
                <c:ptCount val="9"/>
                <c:pt idx="0">
                  <c:v>0</c:v>
                </c:pt>
                <c:pt idx="1">
                  <c:v>0</c:v>
                </c:pt>
                <c:pt idx="2">
                  <c:v>51.385944632172247</c:v>
                </c:pt>
                <c:pt idx="3">
                  <c:v>54.905529880951171</c:v>
                </c:pt>
                <c:pt idx="4">
                  <c:v>63.35253447802058</c:v>
                </c:pt>
                <c:pt idx="5">
                  <c:v>74.439228011674174</c:v>
                </c:pt>
                <c:pt idx="6">
                  <c:v>82.710253346304654</c:v>
                </c:pt>
                <c:pt idx="7">
                  <c:v>99.252304015565571</c:v>
                </c:pt>
                <c:pt idx="8">
                  <c:v>99.252304015565571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88-4F1F-BD69-72274FF581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20342064"/>
        <c:axId val="720338784"/>
      </c:barChart>
      <c:catAx>
        <c:axId val="720342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0338784"/>
        <c:crosses val="autoZero"/>
        <c:auto val="1"/>
        <c:lblAlgn val="ctr"/>
        <c:lblOffset val="100"/>
        <c:noMultiLvlLbl val="0"/>
      </c:catAx>
      <c:valAx>
        <c:axId val="720338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03420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1264216972878389E-2"/>
          <c:y val="3.8194444444444448E-2"/>
          <c:w val="0.6337620297462816"/>
          <c:h val="0.88548611111111108"/>
        </c:manualLayout>
      </c:layout>
      <c:lineChart>
        <c:grouping val="standard"/>
        <c:varyColors val="0"/>
        <c:ser>
          <c:idx val="0"/>
          <c:order val="0"/>
          <c:tx>
            <c:strRef>
              <c:f>CDF!$B$211</c:f>
              <c:strCache>
                <c:ptCount val="1"/>
                <c:pt idx="0">
                  <c:v>Prognoză 2014-2020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noFill/>
              </a:ln>
              <a:effectLst/>
            </c:spPr>
          </c:marker>
          <c:cat>
            <c:strRef>
              <c:f>CDF!$C$210:$I$210</c:f>
              <c:strCache>
                <c:ptCount val="7"/>
                <c:pt idx="0">
                  <c:v>t+0</c:v>
                </c:pt>
                <c:pt idx="1">
                  <c:v>t+1</c:v>
                </c:pt>
                <c:pt idx="2">
                  <c:v>t+2</c:v>
                </c:pt>
                <c:pt idx="3">
                  <c:v>t+3</c:v>
                </c:pt>
                <c:pt idx="4">
                  <c:v>t+4</c:v>
                </c:pt>
                <c:pt idx="5">
                  <c:v>t+5</c:v>
                </c:pt>
                <c:pt idx="6">
                  <c:v>t+6</c:v>
                </c:pt>
              </c:strCache>
            </c:strRef>
          </c:cat>
          <c:val>
            <c:numRef>
              <c:f>CDF!$C$211:$I$211</c:f>
              <c:numCache>
                <c:formatCode>0.00</c:formatCode>
                <c:ptCount val="7"/>
                <c:pt idx="0">
                  <c:v>48.811648248944131</c:v>
                </c:pt>
                <c:pt idx="1">
                  <c:v>76.4827601681923</c:v>
                </c:pt>
                <c:pt idx="2">
                  <c:v>92.612759640091141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D49-42A8-A220-960C8FF3B514}"/>
            </c:ext>
          </c:extLst>
        </c:ser>
        <c:ser>
          <c:idx val="1"/>
          <c:order val="1"/>
          <c:tx>
            <c:strRef>
              <c:f>CDF!$B$212</c:f>
              <c:strCache>
                <c:ptCount val="1"/>
                <c:pt idx="0">
                  <c:v>Prognoză 2021-2027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CDF!$C$210:$I$210</c:f>
              <c:strCache>
                <c:ptCount val="7"/>
                <c:pt idx="0">
                  <c:v>t+0</c:v>
                </c:pt>
                <c:pt idx="1">
                  <c:v>t+1</c:v>
                </c:pt>
                <c:pt idx="2">
                  <c:v>t+2</c:v>
                </c:pt>
                <c:pt idx="3">
                  <c:v>t+3</c:v>
                </c:pt>
                <c:pt idx="4">
                  <c:v>t+4</c:v>
                </c:pt>
                <c:pt idx="5">
                  <c:v>t+5</c:v>
                </c:pt>
                <c:pt idx="6">
                  <c:v>t+6</c:v>
                </c:pt>
              </c:strCache>
            </c:strRef>
          </c:cat>
          <c:val>
            <c:numRef>
              <c:f>CDF!$C$212:$I$212</c:f>
              <c:numCache>
                <c:formatCode>0.00</c:formatCode>
                <c:ptCount val="7"/>
                <c:pt idx="0">
                  <c:v>48.811648248944131</c:v>
                </c:pt>
                <c:pt idx="1">
                  <c:v>76.4827601681923</c:v>
                </c:pt>
                <c:pt idx="2">
                  <c:v>92.612759640091141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D49-42A8-A220-960C8FF3B5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9815824"/>
        <c:axId val="599813856"/>
      </c:lineChart>
      <c:catAx>
        <c:axId val="599815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99813856"/>
        <c:crosses val="autoZero"/>
        <c:auto val="1"/>
        <c:lblAlgn val="ctr"/>
        <c:lblOffset val="100"/>
        <c:noMultiLvlLbl val="0"/>
      </c:catAx>
      <c:valAx>
        <c:axId val="599813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998158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1264216972878389E-2"/>
          <c:y val="3.8194444444444448E-2"/>
          <c:w val="0.70320647419072613"/>
          <c:h val="0.88548611111111108"/>
        </c:manualLayout>
      </c:layout>
      <c:lineChart>
        <c:grouping val="standard"/>
        <c:varyColors val="0"/>
        <c:ser>
          <c:idx val="0"/>
          <c:order val="0"/>
          <c:tx>
            <c:strRef>
              <c:f>CDF!$B$207</c:f>
              <c:strCache>
                <c:ptCount val="1"/>
                <c:pt idx="0">
                  <c:v>Prognoză 2021-2027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noFill/>
              </a:ln>
              <a:effectLst/>
            </c:spPr>
          </c:marker>
          <c:cat>
            <c:numRef>
              <c:f>CDF!$C$206:$K$206</c:f>
              <c:numCache>
                <c:formatCode>General</c:formatCode>
                <c:ptCount val="9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</c:numCache>
            </c:numRef>
          </c:cat>
          <c:val>
            <c:numRef>
              <c:f>CDF!$C$207:$K$207</c:f>
              <c:numCache>
                <c:formatCode>#,##0</c:formatCode>
                <c:ptCount val="9"/>
                <c:pt idx="0">
                  <c:v>12.154523882942897</c:v>
                </c:pt>
                <c:pt idx="1">
                  <c:v>15.244657073521598</c:v>
                </c:pt>
                <c:pt idx="2">
                  <c:v>27.605189835836409</c:v>
                </c:pt>
                <c:pt idx="3">
                  <c:v>45.321953461820968</c:v>
                </c:pt>
                <c:pt idx="4">
                  <c:v>64.68678812278084</c:v>
                </c:pt>
                <c:pt idx="5">
                  <c:v>83.227587266253053</c:v>
                </c:pt>
                <c:pt idx="6">
                  <c:v>101.76838640972527</c:v>
                </c:pt>
                <c:pt idx="7">
                  <c:v>101.76838640972527</c:v>
                </c:pt>
                <c:pt idx="8">
                  <c:v>101.76838640972527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5B7-40F5-AF40-A54CA7A397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9815824"/>
        <c:axId val="599813856"/>
      </c:lineChart>
      <c:catAx>
        <c:axId val="599815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99813856"/>
        <c:crosses val="autoZero"/>
        <c:auto val="1"/>
        <c:lblAlgn val="ctr"/>
        <c:lblOffset val="100"/>
        <c:noMultiLvlLbl val="0"/>
      </c:catAx>
      <c:valAx>
        <c:axId val="599813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998158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1264216972878389E-2"/>
          <c:y val="3.8194444444444448E-2"/>
          <c:w val="0.6337620297462816"/>
          <c:h val="0.88548611111111108"/>
        </c:manualLayout>
      </c:layout>
      <c:lineChart>
        <c:grouping val="standard"/>
        <c:varyColors val="0"/>
        <c:ser>
          <c:idx val="0"/>
          <c:order val="0"/>
          <c:tx>
            <c:strRef>
              <c:f>CDF!$B$262</c:f>
              <c:strCache>
                <c:ptCount val="1"/>
                <c:pt idx="0">
                  <c:v>Prognoză 2014-2020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noFill/>
              </a:ln>
              <a:effectLst/>
            </c:spPr>
          </c:marker>
          <c:cat>
            <c:strRef>
              <c:f>CDF!$C$261:$I$261</c:f>
              <c:strCache>
                <c:ptCount val="7"/>
                <c:pt idx="0">
                  <c:v>t+0</c:v>
                </c:pt>
                <c:pt idx="1">
                  <c:v>t+1</c:v>
                </c:pt>
                <c:pt idx="2">
                  <c:v>t+2</c:v>
                </c:pt>
                <c:pt idx="3">
                  <c:v>t+3</c:v>
                </c:pt>
                <c:pt idx="4">
                  <c:v>t+4</c:v>
                </c:pt>
                <c:pt idx="5">
                  <c:v>t+5</c:v>
                </c:pt>
                <c:pt idx="6">
                  <c:v>t+6</c:v>
                </c:pt>
              </c:strCache>
            </c:strRef>
          </c:cat>
          <c:val>
            <c:numRef>
              <c:f>CDF!$C$262:$I$262</c:f>
              <c:numCache>
                <c:formatCode>0.00</c:formatCode>
                <c:ptCount val="7"/>
                <c:pt idx="0">
                  <c:v>56.655105299527158</c:v>
                </c:pt>
                <c:pt idx="1">
                  <c:v>84.829740252914959</c:v>
                </c:pt>
                <c:pt idx="2">
                  <c:v>98.841011621309846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6B4-4063-9FBA-74C4A7E40E9F}"/>
            </c:ext>
          </c:extLst>
        </c:ser>
        <c:ser>
          <c:idx val="1"/>
          <c:order val="1"/>
          <c:tx>
            <c:strRef>
              <c:f>CDF!$B$263</c:f>
              <c:strCache>
                <c:ptCount val="1"/>
                <c:pt idx="0">
                  <c:v>Prognoză 2021-2027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CDF!$C$261:$I$261</c:f>
              <c:strCache>
                <c:ptCount val="7"/>
                <c:pt idx="0">
                  <c:v>t+0</c:v>
                </c:pt>
                <c:pt idx="1">
                  <c:v>t+1</c:v>
                </c:pt>
                <c:pt idx="2">
                  <c:v>t+2</c:v>
                </c:pt>
                <c:pt idx="3">
                  <c:v>t+3</c:v>
                </c:pt>
                <c:pt idx="4">
                  <c:v>t+4</c:v>
                </c:pt>
                <c:pt idx="5">
                  <c:v>t+5</c:v>
                </c:pt>
                <c:pt idx="6">
                  <c:v>t+6</c:v>
                </c:pt>
              </c:strCache>
            </c:strRef>
          </c:cat>
          <c:val>
            <c:numRef>
              <c:f>CDF!$C$263:$I$263</c:f>
              <c:numCache>
                <c:formatCode>0.00</c:formatCode>
                <c:ptCount val="7"/>
                <c:pt idx="0">
                  <c:v>56.655105299527158</c:v>
                </c:pt>
                <c:pt idx="1">
                  <c:v>84.829740252914959</c:v>
                </c:pt>
                <c:pt idx="2">
                  <c:v>98.841011621309846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6B4-4063-9FBA-74C4A7E40E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9815824"/>
        <c:axId val="599813856"/>
      </c:lineChart>
      <c:catAx>
        <c:axId val="599815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99813856"/>
        <c:crosses val="autoZero"/>
        <c:auto val="1"/>
        <c:lblAlgn val="ctr"/>
        <c:lblOffset val="100"/>
        <c:noMultiLvlLbl val="0"/>
      </c:catAx>
      <c:valAx>
        <c:axId val="599813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998158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1264216972878389E-2"/>
          <c:y val="3.8194444444444448E-2"/>
          <c:w val="0.70320647419072613"/>
          <c:h val="0.88548611111111108"/>
        </c:manualLayout>
      </c:layout>
      <c:lineChart>
        <c:grouping val="standard"/>
        <c:varyColors val="0"/>
        <c:ser>
          <c:idx val="0"/>
          <c:order val="0"/>
          <c:tx>
            <c:strRef>
              <c:f>CDF!$B$258</c:f>
              <c:strCache>
                <c:ptCount val="1"/>
                <c:pt idx="0">
                  <c:v>Prognoză 2021-2027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noFill/>
              </a:ln>
              <a:effectLst/>
            </c:spPr>
          </c:marker>
          <c:cat>
            <c:numRef>
              <c:f>CDF!$C$257:$K$257</c:f>
              <c:numCache>
                <c:formatCode>General</c:formatCode>
                <c:ptCount val="9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</c:numCache>
            </c:numRef>
          </c:cat>
          <c:val>
            <c:numRef>
              <c:f>CDF!$C$258:$K$258</c:f>
              <c:numCache>
                <c:formatCode>#,##0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12.868392680825691</c:v>
                </c:pt>
                <c:pt idx="4">
                  <c:v>40.213727127580285</c:v>
                </c:pt>
                <c:pt idx="5">
                  <c:v>67.559061574334876</c:v>
                </c:pt>
                <c:pt idx="6">
                  <c:v>94.904396021089468</c:v>
                </c:pt>
                <c:pt idx="7">
                  <c:v>94.904396021089468</c:v>
                </c:pt>
                <c:pt idx="8">
                  <c:v>94.904396021089468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10E-430E-A04D-3F5E2B05E2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9815824"/>
        <c:axId val="599813856"/>
      </c:lineChart>
      <c:catAx>
        <c:axId val="599815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99813856"/>
        <c:crosses val="autoZero"/>
        <c:auto val="1"/>
        <c:lblAlgn val="ctr"/>
        <c:lblOffset val="100"/>
        <c:noMultiLvlLbl val="0"/>
      </c:catAx>
      <c:valAx>
        <c:axId val="599813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998158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1264216972878389E-2"/>
          <c:y val="3.8194444444444448E-2"/>
          <c:w val="0.6337620297462816"/>
          <c:h val="0.88548611111111108"/>
        </c:manualLayout>
      </c:layout>
      <c:lineChart>
        <c:grouping val="standard"/>
        <c:varyColors val="0"/>
        <c:ser>
          <c:idx val="0"/>
          <c:order val="0"/>
          <c:tx>
            <c:strRef>
              <c:f>CDF!$B$318</c:f>
              <c:strCache>
                <c:ptCount val="1"/>
                <c:pt idx="0">
                  <c:v>Prognoză 2014-2020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noFill/>
              </a:ln>
              <a:effectLst/>
            </c:spPr>
          </c:marker>
          <c:cat>
            <c:strRef>
              <c:f>CDF!$C$317:$I$317</c:f>
              <c:strCache>
                <c:ptCount val="7"/>
                <c:pt idx="0">
                  <c:v>t+0</c:v>
                </c:pt>
                <c:pt idx="1">
                  <c:v>t+1</c:v>
                </c:pt>
                <c:pt idx="2">
                  <c:v>t+2</c:v>
                </c:pt>
                <c:pt idx="3">
                  <c:v>t+3</c:v>
                </c:pt>
                <c:pt idx="4">
                  <c:v>t+4</c:v>
                </c:pt>
                <c:pt idx="5">
                  <c:v>t+5</c:v>
                </c:pt>
                <c:pt idx="6">
                  <c:v>t+6</c:v>
                </c:pt>
              </c:strCache>
            </c:strRef>
          </c:cat>
          <c:val>
            <c:numRef>
              <c:f>CDF!$C$318:$I$318</c:f>
              <c:numCache>
                <c:formatCode>0.00</c:formatCode>
                <c:ptCount val="7"/>
                <c:pt idx="0">
                  <c:v>50.191257562841592</c:v>
                </c:pt>
                <c:pt idx="1">
                  <c:v>77.264854711179169</c:v>
                </c:pt>
                <c:pt idx="2">
                  <c:v>93.046551846425785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DE5-41F4-9483-2CAA000CCDF8}"/>
            </c:ext>
          </c:extLst>
        </c:ser>
        <c:ser>
          <c:idx val="1"/>
          <c:order val="1"/>
          <c:tx>
            <c:strRef>
              <c:f>CDF!$B$319</c:f>
              <c:strCache>
                <c:ptCount val="1"/>
                <c:pt idx="0">
                  <c:v>Prognoză 2021-2027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CDF!$C$317:$I$317</c:f>
              <c:strCache>
                <c:ptCount val="7"/>
                <c:pt idx="0">
                  <c:v>t+0</c:v>
                </c:pt>
                <c:pt idx="1">
                  <c:v>t+1</c:v>
                </c:pt>
                <c:pt idx="2">
                  <c:v>t+2</c:v>
                </c:pt>
                <c:pt idx="3">
                  <c:v>t+3</c:v>
                </c:pt>
                <c:pt idx="4">
                  <c:v>t+4</c:v>
                </c:pt>
                <c:pt idx="5">
                  <c:v>t+5</c:v>
                </c:pt>
                <c:pt idx="6">
                  <c:v>t+6</c:v>
                </c:pt>
              </c:strCache>
            </c:strRef>
          </c:cat>
          <c:val>
            <c:numRef>
              <c:f>CDF!$C$319:$I$319</c:f>
              <c:numCache>
                <c:formatCode>0.00</c:formatCode>
                <c:ptCount val="7"/>
                <c:pt idx="0">
                  <c:v>50.191257562841592</c:v>
                </c:pt>
                <c:pt idx="1">
                  <c:v>77.264854711179169</c:v>
                </c:pt>
                <c:pt idx="2">
                  <c:v>93.046551846425785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DE5-41F4-9483-2CAA000CCD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9815824"/>
        <c:axId val="599813856"/>
      </c:lineChart>
      <c:catAx>
        <c:axId val="599815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99813856"/>
        <c:crosses val="autoZero"/>
        <c:auto val="1"/>
        <c:lblAlgn val="ctr"/>
        <c:lblOffset val="100"/>
        <c:noMultiLvlLbl val="0"/>
      </c:catAx>
      <c:valAx>
        <c:axId val="599813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998158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1264216972878389E-2"/>
          <c:y val="3.8194444444444448E-2"/>
          <c:w val="0.70320647419072613"/>
          <c:h val="0.88548611111111108"/>
        </c:manualLayout>
      </c:layout>
      <c:lineChart>
        <c:grouping val="standard"/>
        <c:varyColors val="0"/>
        <c:ser>
          <c:idx val="1"/>
          <c:order val="0"/>
          <c:tx>
            <c:strRef>
              <c:f>CDF!$B$314</c:f>
              <c:strCache>
                <c:ptCount val="1"/>
                <c:pt idx="0">
                  <c:v>Prognoză 2021-2027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CDF!$C$313:$K$313</c:f>
              <c:numCache>
                <c:formatCode>General</c:formatCode>
                <c:ptCount val="9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</c:numCache>
            </c:numRef>
          </c:cat>
          <c:val>
            <c:numRef>
              <c:f>CDF!$C$314:$K$314</c:f>
              <c:numCache>
                <c:formatCode>#,##0</c:formatCode>
                <c:ptCount val="9"/>
                <c:pt idx="0">
                  <c:v>0.86725779776664469</c:v>
                </c:pt>
                <c:pt idx="1">
                  <c:v>2.7256673644094551</c:v>
                </c:pt>
                <c:pt idx="2">
                  <c:v>5.6991226710379514</c:v>
                </c:pt>
                <c:pt idx="3">
                  <c:v>15.734534330909128</c:v>
                </c:pt>
                <c:pt idx="4">
                  <c:v>29.362871152956401</c:v>
                </c:pt>
                <c:pt idx="5">
                  <c:v>42.991207975003675</c:v>
                </c:pt>
                <c:pt idx="6">
                  <c:v>56.619544797050949</c:v>
                </c:pt>
                <c:pt idx="7">
                  <c:v>56.619544797050949</c:v>
                </c:pt>
                <c:pt idx="8">
                  <c:v>56.619544797050949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8D5-4AFB-83F3-2B699A0770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9815824"/>
        <c:axId val="599813856"/>
      </c:lineChart>
      <c:catAx>
        <c:axId val="599815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99813856"/>
        <c:crosses val="autoZero"/>
        <c:auto val="1"/>
        <c:lblAlgn val="ctr"/>
        <c:lblOffset val="100"/>
        <c:noMultiLvlLbl val="0"/>
      </c:catAx>
      <c:valAx>
        <c:axId val="599813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998158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1264216972878389E-2"/>
          <c:y val="3.8194444444444448E-2"/>
          <c:w val="0.6337620297462816"/>
          <c:h val="0.88548611111111108"/>
        </c:manualLayout>
      </c:layout>
      <c:lineChart>
        <c:grouping val="standard"/>
        <c:varyColors val="0"/>
        <c:ser>
          <c:idx val="0"/>
          <c:order val="0"/>
          <c:tx>
            <c:strRef>
              <c:f>CDF!$B$364</c:f>
              <c:strCache>
                <c:ptCount val="1"/>
                <c:pt idx="0">
                  <c:v>Prognoză 2014-2020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noFill/>
              </a:ln>
              <a:effectLst/>
            </c:spPr>
          </c:marker>
          <c:cat>
            <c:strRef>
              <c:f>CDF!$C$363:$I$363</c:f>
              <c:strCache>
                <c:ptCount val="7"/>
                <c:pt idx="0">
                  <c:v>t+0</c:v>
                </c:pt>
                <c:pt idx="1">
                  <c:v>t+1</c:v>
                </c:pt>
                <c:pt idx="2">
                  <c:v>t+2</c:v>
                </c:pt>
                <c:pt idx="3">
                  <c:v>t+3</c:v>
                </c:pt>
                <c:pt idx="4">
                  <c:v>t+4</c:v>
                </c:pt>
                <c:pt idx="5">
                  <c:v>t+5</c:v>
                </c:pt>
                <c:pt idx="6">
                  <c:v>t+6</c:v>
                </c:pt>
              </c:strCache>
            </c:strRef>
          </c:cat>
          <c:val>
            <c:numRef>
              <c:f>CDF!$C$364:$I$364</c:f>
              <c:numCache>
                <c:formatCode>0.00</c:formatCode>
                <c:ptCount val="7"/>
                <c:pt idx="0">
                  <c:v>42.981936611508168</c:v>
                </c:pt>
                <c:pt idx="1">
                  <c:v>68.619644605524897</c:v>
                </c:pt>
                <c:pt idx="2">
                  <c:v>85.431594699021275</c:v>
                </c:pt>
                <c:pt idx="3">
                  <c:v>95.459525064346863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517-4213-A28D-AEF236B3E38C}"/>
            </c:ext>
          </c:extLst>
        </c:ser>
        <c:ser>
          <c:idx val="1"/>
          <c:order val="1"/>
          <c:tx>
            <c:strRef>
              <c:f>CDF!$B$365</c:f>
              <c:strCache>
                <c:ptCount val="1"/>
                <c:pt idx="0">
                  <c:v>Prognoză 2021-2027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CDF!$C$363:$I$363</c:f>
              <c:strCache>
                <c:ptCount val="7"/>
                <c:pt idx="0">
                  <c:v>t+0</c:v>
                </c:pt>
                <c:pt idx="1">
                  <c:v>t+1</c:v>
                </c:pt>
                <c:pt idx="2">
                  <c:v>t+2</c:v>
                </c:pt>
                <c:pt idx="3">
                  <c:v>t+3</c:v>
                </c:pt>
                <c:pt idx="4">
                  <c:v>t+4</c:v>
                </c:pt>
                <c:pt idx="5">
                  <c:v>t+5</c:v>
                </c:pt>
                <c:pt idx="6">
                  <c:v>t+6</c:v>
                </c:pt>
              </c:strCache>
            </c:strRef>
          </c:cat>
          <c:val>
            <c:numRef>
              <c:f>CDF!$C$365:$I$365</c:f>
              <c:numCache>
                <c:formatCode>0.00</c:formatCode>
                <c:ptCount val="7"/>
                <c:pt idx="0">
                  <c:v>42.981936611508168</c:v>
                </c:pt>
                <c:pt idx="1">
                  <c:v>68.619644605524897</c:v>
                </c:pt>
                <c:pt idx="2">
                  <c:v>85.431594699021275</c:v>
                </c:pt>
                <c:pt idx="3">
                  <c:v>95.459525064346863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517-4213-A28D-AEF236B3E3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9815824"/>
        <c:axId val="599813856"/>
      </c:lineChart>
      <c:catAx>
        <c:axId val="599815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99813856"/>
        <c:crosses val="autoZero"/>
        <c:auto val="1"/>
        <c:lblAlgn val="ctr"/>
        <c:lblOffset val="100"/>
        <c:noMultiLvlLbl val="0"/>
      </c:catAx>
      <c:valAx>
        <c:axId val="599813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998158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26" Type="http://schemas.openxmlformats.org/officeDocument/2006/relationships/chart" Target="../charts/chart26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28" Type="http://schemas.openxmlformats.org/officeDocument/2006/relationships/chart" Target="../charts/chart28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Relationship Id="rId27" Type="http://schemas.openxmlformats.org/officeDocument/2006/relationships/chart" Target="../charts/chart2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0</xdr:colOff>
      <xdr:row>153</xdr:row>
      <xdr:rowOff>0</xdr:rowOff>
    </xdr:from>
    <xdr:to>
      <xdr:col>30</xdr:col>
      <xdr:colOff>217714</xdr:colOff>
      <xdr:row>170</xdr:row>
      <xdr:rowOff>141515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0EFE074-6161-45CD-A148-70541FA1664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762000</xdr:colOff>
      <xdr:row>153</xdr:row>
      <xdr:rowOff>76200</xdr:rowOff>
    </xdr:from>
    <xdr:to>
      <xdr:col>20</xdr:col>
      <xdr:colOff>714375</xdr:colOff>
      <xdr:row>171</xdr:row>
      <xdr:rowOff>36740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4E024735-C98F-4D1D-BE5E-B02E73C113E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22</xdr:col>
      <xdr:colOff>0</xdr:colOff>
      <xdr:row>202</xdr:row>
      <xdr:rowOff>0</xdr:rowOff>
    </xdr:from>
    <xdr:to>
      <xdr:col>30</xdr:col>
      <xdr:colOff>217714</xdr:colOff>
      <xdr:row>219</xdr:row>
      <xdr:rowOff>141515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BB7E6143-F523-4204-A331-E4FBB098208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762000</xdr:colOff>
      <xdr:row>202</xdr:row>
      <xdr:rowOff>76200</xdr:rowOff>
    </xdr:from>
    <xdr:to>
      <xdr:col>20</xdr:col>
      <xdr:colOff>714375</xdr:colOff>
      <xdr:row>220</xdr:row>
      <xdr:rowOff>36740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86DC18C5-CB2D-4565-855A-EAD1AA4D9D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22</xdr:col>
      <xdr:colOff>0</xdr:colOff>
      <xdr:row>253</xdr:row>
      <xdr:rowOff>0</xdr:rowOff>
    </xdr:from>
    <xdr:to>
      <xdr:col>30</xdr:col>
      <xdr:colOff>217714</xdr:colOff>
      <xdr:row>270</xdr:row>
      <xdr:rowOff>141515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A98D4356-9E0E-4DCC-B67F-EA2548C9A1D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</xdr:col>
      <xdr:colOff>762000</xdr:colOff>
      <xdr:row>253</xdr:row>
      <xdr:rowOff>76200</xdr:rowOff>
    </xdr:from>
    <xdr:to>
      <xdr:col>20</xdr:col>
      <xdr:colOff>714375</xdr:colOff>
      <xdr:row>271</xdr:row>
      <xdr:rowOff>36740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DDB87A6A-41C7-4F88-BA52-EF94D45352C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22</xdr:col>
      <xdr:colOff>0</xdr:colOff>
      <xdr:row>309</xdr:row>
      <xdr:rowOff>0</xdr:rowOff>
    </xdr:from>
    <xdr:to>
      <xdr:col>30</xdr:col>
      <xdr:colOff>217714</xdr:colOff>
      <xdr:row>326</xdr:row>
      <xdr:rowOff>141515</xdr:rowOff>
    </xdr:to>
    <xdr:graphicFrame macro="">
      <xdr:nvGraphicFramePr>
        <xdr:cNvPr id="22" name="Chart 21">
          <a:extLst>
            <a:ext uri="{FF2B5EF4-FFF2-40B4-BE49-F238E27FC236}">
              <a16:creationId xmlns:a16="http://schemas.microsoft.com/office/drawing/2014/main" id="{3D2C80DC-6815-4DF9-B417-63BB15D218B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</xdr:col>
      <xdr:colOff>762000</xdr:colOff>
      <xdr:row>309</xdr:row>
      <xdr:rowOff>76200</xdr:rowOff>
    </xdr:from>
    <xdr:to>
      <xdr:col>20</xdr:col>
      <xdr:colOff>714375</xdr:colOff>
      <xdr:row>327</xdr:row>
      <xdr:rowOff>36740</xdr:rowOff>
    </xdr:to>
    <xdr:graphicFrame macro="">
      <xdr:nvGraphicFramePr>
        <xdr:cNvPr id="23" name="Chart 22">
          <a:extLst>
            <a:ext uri="{FF2B5EF4-FFF2-40B4-BE49-F238E27FC236}">
              <a16:creationId xmlns:a16="http://schemas.microsoft.com/office/drawing/2014/main" id="{07233452-DDA5-4458-9C4F-DC8158A1286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22</xdr:col>
      <xdr:colOff>0</xdr:colOff>
      <xdr:row>355</xdr:row>
      <xdr:rowOff>0</xdr:rowOff>
    </xdr:from>
    <xdr:to>
      <xdr:col>30</xdr:col>
      <xdr:colOff>217714</xdr:colOff>
      <xdr:row>372</xdr:row>
      <xdr:rowOff>141515</xdr:rowOff>
    </xdr:to>
    <xdr:graphicFrame macro="">
      <xdr:nvGraphicFramePr>
        <xdr:cNvPr id="24" name="Chart 23">
          <a:extLst>
            <a:ext uri="{FF2B5EF4-FFF2-40B4-BE49-F238E27FC236}">
              <a16:creationId xmlns:a16="http://schemas.microsoft.com/office/drawing/2014/main" id="{9E6206BB-7313-464D-867B-F956083598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12</xdr:col>
      <xdr:colOff>762000</xdr:colOff>
      <xdr:row>355</xdr:row>
      <xdr:rowOff>76200</xdr:rowOff>
    </xdr:from>
    <xdr:to>
      <xdr:col>20</xdr:col>
      <xdr:colOff>714375</xdr:colOff>
      <xdr:row>373</xdr:row>
      <xdr:rowOff>36740</xdr:rowOff>
    </xdr:to>
    <xdr:graphicFrame macro="">
      <xdr:nvGraphicFramePr>
        <xdr:cNvPr id="25" name="Chart 24">
          <a:extLst>
            <a:ext uri="{FF2B5EF4-FFF2-40B4-BE49-F238E27FC236}">
              <a16:creationId xmlns:a16="http://schemas.microsoft.com/office/drawing/2014/main" id="{6EA83D05-A3A2-4E58-BC61-832C254407C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22</xdr:col>
      <xdr:colOff>0</xdr:colOff>
      <xdr:row>409</xdr:row>
      <xdr:rowOff>0</xdr:rowOff>
    </xdr:from>
    <xdr:to>
      <xdr:col>30</xdr:col>
      <xdr:colOff>217714</xdr:colOff>
      <xdr:row>426</xdr:row>
      <xdr:rowOff>141515</xdr:rowOff>
    </xdr:to>
    <xdr:graphicFrame macro="">
      <xdr:nvGraphicFramePr>
        <xdr:cNvPr id="26" name="Chart 25">
          <a:extLst>
            <a:ext uri="{FF2B5EF4-FFF2-40B4-BE49-F238E27FC236}">
              <a16:creationId xmlns:a16="http://schemas.microsoft.com/office/drawing/2014/main" id="{C23AA399-766A-40DA-8CE3-856D154BBB4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12</xdr:col>
      <xdr:colOff>762000</xdr:colOff>
      <xdr:row>409</xdr:row>
      <xdr:rowOff>76200</xdr:rowOff>
    </xdr:from>
    <xdr:to>
      <xdr:col>20</xdr:col>
      <xdr:colOff>714375</xdr:colOff>
      <xdr:row>427</xdr:row>
      <xdr:rowOff>36740</xdr:rowOff>
    </xdr:to>
    <xdr:graphicFrame macro="">
      <xdr:nvGraphicFramePr>
        <xdr:cNvPr id="27" name="Chart 26">
          <a:extLst>
            <a:ext uri="{FF2B5EF4-FFF2-40B4-BE49-F238E27FC236}">
              <a16:creationId xmlns:a16="http://schemas.microsoft.com/office/drawing/2014/main" id="{5AB1AEB3-032B-417F-91B0-E1BBF3DA4EB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13</xdr:col>
      <xdr:colOff>0</xdr:colOff>
      <xdr:row>8</xdr:row>
      <xdr:rowOff>0</xdr:rowOff>
    </xdr:from>
    <xdr:to>
      <xdr:col>20</xdr:col>
      <xdr:colOff>757917</xdr:colOff>
      <xdr:row>25</xdr:row>
      <xdr:rowOff>145598</xdr:rowOff>
    </xdr:to>
    <xdr:graphicFrame macro="">
      <xdr:nvGraphicFramePr>
        <xdr:cNvPr id="28" name="Chart 27">
          <a:extLst>
            <a:ext uri="{FF2B5EF4-FFF2-40B4-BE49-F238E27FC236}">
              <a16:creationId xmlns:a16="http://schemas.microsoft.com/office/drawing/2014/main" id="{E35121EB-1C4B-40CB-A522-4C70F4B4396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22</xdr:col>
      <xdr:colOff>0</xdr:colOff>
      <xdr:row>8</xdr:row>
      <xdr:rowOff>0</xdr:rowOff>
    </xdr:from>
    <xdr:to>
      <xdr:col>30</xdr:col>
      <xdr:colOff>217714</xdr:colOff>
      <xdr:row>25</xdr:row>
      <xdr:rowOff>141516</xdr:rowOff>
    </xdr:to>
    <xdr:graphicFrame macro="">
      <xdr:nvGraphicFramePr>
        <xdr:cNvPr id="29" name="Chart 28">
          <a:extLst>
            <a:ext uri="{FF2B5EF4-FFF2-40B4-BE49-F238E27FC236}">
              <a16:creationId xmlns:a16="http://schemas.microsoft.com/office/drawing/2014/main" id="{79A2D187-F109-4DEC-909F-691D697F6EB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13</xdr:col>
      <xdr:colOff>0</xdr:colOff>
      <xdr:row>175</xdr:row>
      <xdr:rowOff>1</xdr:rowOff>
    </xdr:from>
    <xdr:to>
      <xdr:col>21</xdr:col>
      <xdr:colOff>119743</xdr:colOff>
      <xdr:row>193</xdr:row>
      <xdr:rowOff>76201</xdr:rowOff>
    </xdr:to>
    <xdr:graphicFrame macro="">
      <xdr:nvGraphicFramePr>
        <xdr:cNvPr id="33" name="Chart 32">
          <a:extLst>
            <a:ext uri="{FF2B5EF4-FFF2-40B4-BE49-F238E27FC236}">
              <a16:creationId xmlns:a16="http://schemas.microsoft.com/office/drawing/2014/main" id="{D21654ED-D495-4519-8970-FD68BC8D61D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13</xdr:col>
      <xdr:colOff>0</xdr:colOff>
      <xdr:row>223</xdr:row>
      <xdr:rowOff>0</xdr:rowOff>
    </xdr:from>
    <xdr:to>
      <xdr:col>21</xdr:col>
      <xdr:colOff>119743</xdr:colOff>
      <xdr:row>239</xdr:row>
      <xdr:rowOff>76200</xdr:rowOff>
    </xdr:to>
    <xdr:graphicFrame macro="">
      <xdr:nvGraphicFramePr>
        <xdr:cNvPr id="32" name="Chart 31">
          <a:extLst>
            <a:ext uri="{FF2B5EF4-FFF2-40B4-BE49-F238E27FC236}">
              <a16:creationId xmlns:a16="http://schemas.microsoft.com/office/drawing/2014/main" id="{96FC6B88-ADD1-48A8-9513-31E62D24DC8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13</xdr:col>
      <xdr:colOff>0</xdr:colOff>
      <xdr:row>430</xdr:row>
      <xdr:rowOff>0</xdr:rowOff>
    </xdr:from>
    <xdr:to>
      <xdr:col>21</xdr:col>
      <xdr:colOff>119743</xdr:colOff>
      <xdr:row>448</xdr:row>
      <xdr:rowOff>76200</xdr:rowOff>
    </xdr:to>
    <xdr:graphicFrame macro="">
      <xdr:nvGraphicFramePr>
        <xdr:cNvPr id="45" name="Chart 44">
          <a:extLst>
            <a:ext uri="{FF2B5EF4-FFF2-40B4-BE49-F238E27FC236}">
              <a16:creationId xmlns:a16="http://schemas.microsoft.com/office/drawing/2014/main" id="{AD61461A-7C8A-41B5-9A53-465F461196D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13</xdr:col>
      <xdr:colOff>0</xdr:colOff>
      <xdr:row>104</xdr:row>
      <xdr:rowOff>43542</xdr:rowOff>
    </xdr:from>
    <xdr:to>
      <xdr:col>20</xdr:col>
      <xdr:colOff>757917</xdr:colOff>
      <xdr:row>122</xdr:row>
      <xdr:rowOff>14969</xdr:rowOff>
    </xdr:to>
    <xdr:graphicFrame macro="">
      <xdr:nvGraphicFramePr>
        <xdr:cNvPr id="46" name="Chart 45">
          <a:extLst>
            <a:ext uri="{FF2B5EF4-FFF2-40B4-BE49-F238E27FC236}">
              <a16:creationId xmlns:a16="http://schemas.microsoft.com/office/drawing/2014/main" id="{933743CC-582D-41C0-A964-AC62FFD6019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22</xdr:col>
      <xdr:colOff>0</xdr:colOff>
      <xdr:row>104</xdr:row>
      <xdr:rowOff>0</xdr:rowOff>
    </xdr:from>
    <xdr:to>
      <xdr:col>30</xdr:col>
      <xdr:colOff>217714</xdr:colOff>
      <xdr:row>121</xdr:row>
      <xdr:rowOff>141516</xdr:rowOff>
    </xdr:to>
    <xdr:graphicFrame macro="">
      <xdr:nvGraphicFramePr>
        <xdr:cNvPr id="47" name="Chart 46">
          <a:extLst>
            <a:ext uri="{FF2B5EF4-FFF2-40B4-BE49-F238E27FC236}">
              <a16:creationId xmlns:a16="http://schemas.microsoft.com/office/drawing/2014/main" id="{9146D1A0-29FA-4C70-AD86-927BB71F5AD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13</xdr:col>
      <xdr:colOff>0</xdr:colOff>
      <xdr:row>126</xdr:row>
      <xdr:rowOff>0</xdr:rowOff>
    </xdr:from>
    <xdr:to>
      <xdr:col>21</xdr:col>
      <xdr:colOff>121049</xdr:colOff>
      <xdr:row>144</xdr:row>
      <xdr:rowOff>74459</xdr:rowOff>
    </xdr:to>
    <xdr:graphicFrame macro="">
      <xdr:nvGraphicFramePr>
        <xdr:cNvPr id="51" name="Chart 50">
          <a:extLst>
            <a:ext uri="{FF2B5EF4-FFF2-40B4-BE49-F238E27FC236}">
              <a16:creationId xmlns:a16="http://schemas.microsoft.com/office/drawing/2014/main" id="{052AA73E-959C-4810-BBCD-3842319F9BB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13</xdr:col>
      <xdr:colOff>0</xdr:colOff>
      <xdr:row>273</xdr:row>
      <xdr:rowOff>0</xdr:rowOff>
    </xdr:from>
    <xdr:to>
      <xdr:col>21</xdr:col>
      <xdr:colOff>119743</xdr:colOff>
      <xdr:row>290</xdr:row>
      <xdr:rowOff>152400</xdr:rowOff>
    </xdr:to>
    <xdr:graphicFrame macro="">
      <xdr:nvGraphicFramePr>
        <xdr:cNvPr id="35" name="Chart 34">
          <a:extLst>
            <a:ext uri="{FF2B5EF4-FFF2-40B4-BE49-F238E27FC236}">
              <a16:creationId xmlns:a16="http://schemas.microsoft.com/office/drawing/2014/main" id="{0C9094F4-7C05-41A6-BFDE-CE2976DEA52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13</xdr:col>
      <xdr:colOff>0</xdr:colOff>
      <xdr:row>375</xdr:row>
      <xdr:rowOff>0</xdr:rowOff>
    </xdr:from>
    <xdr:to>
      <xdr:col>21</xdr:col>
      <xdr:colOff>119743</xdr:colOff>
      <xdr:row>393</xdr:row>
      <xdr:rowOff>76200</xdr:rowOff>
    </xdr:to>
    <xdr:graphicFrame macro="">
      <xdr:nvGraphicFramePr>
        <xdr:cNvPr id="55" name="Chart 54">
          <a:extLst>
            <a:ext uri="{FF2B5EF4-FFF2-40B4-BE49-F238E27FC236}">
              <a16:creationId xmlns:a16="http://schemas.microsoft.com/office/drawing/2014/main" id="{CCCC8815-000F-4659-A5E2-BD19108CABE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13</xdr:col>
      <xdr:colOff>0</xdr:colOff>
      <xdr:row>330</xdr:row>
      <xdr:rowOff>0</xdr:rowOff>
    </xdr:from>
    <xdr:to>
      <xdr:col>21</xdr:col>
      <xdr:colOff>119743</xdr:colOff>
      <xdr:row>346</xdr:row>
      <xdr:rowOff>76200</xdr:rowOff>
    </xdr:to>
    <xdr:graphicFrame macro="">
      <xdr:nvGraphicFramePr>
        <xdr:cNvPr id="56" name="Chart 55">
          <a:extLst>
            <a:ext uri="{FF2B5EF4-FFF2-40B4-BE49-F238E27FC236}">
              <a16:creationId xmlns:a16="http://schemas.microsoft.com/office/drawing/2014/main" id="{F6C5AE5B-B73B-4345-8F05-8B7B8A5C9EB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22</xdr:col>
      <xdr:colOff>0</xdr:colOff>
      <xdr:row>330</xdr:row>
      <xdr:rowOff>0</xdr:rowOff>
    </xdr:from>
    <xdr:to>
      <xdr:col>32</xdr:col>
      <xdr:colOff>76201</xdr:colOff>
      <xdr:row>346</xdr:row>
      <xdr:rowOff>76200</xdr:rowOff>
    </xdr:to>
    <xdr:graphicFrame macro="">
      <xdr:nvGraphicFramePr>
        <xdr:cNvPr id="57" name="Chart 56">
          <a:extLst>
            <a:ext uri="{FF2B5EF4-FFF2-40B4-BE49-F238E27FC236}">
              <a16:creationId xmlns:a16="http://schemas.microsoft.com/office/drawing/2014/main" id="{061448CF-2F2C-449F-8739-CB132F1483D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13</xdr:col>
      <xdr:colOff>0</xdr:colOff>
      <xdr:row>56</xdr:row>
      <xdr:rowOff>0</xdr:rowOff>
    </xdr:from>
    <xdr:to>
      <xdr:col>20</xdr:col>
      <xdr:colOff>757917</xdr:colOff>
      <xdr:row>73</xdr:row>
      <xdr:rowOff>145598</xdr:rowOff>
    </xdr:to>
    <xdr:graphicFrame macro="">
      <xdr:nvGraphicFramePr>
        <xdr:cNvPr id="31" name="Chart 30">
          <a:extLst>
            <a:ext uri="{FF2B5EF4-FFF2-40B4-BE49-F238E27FC236}">
              <a16:creationId xmlns:a16="http://schemas.microsoft.com/office/drawing/2014/main" id="{949A9DE6-AA76-42BD-938D-6A164866A30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13</xdr:col>
      <xdr:colOff>0</xdr:colOff>
      <xdr:row>28</xdr:row>
      <xdr:rowOff>0</xdr:rowOff>
    </xdr:from>
    <xdr:to>
      <xdr:col>21</xdr:col>
      <xdr:colOff>609601</xdr:colOff>
      <xdr:row>48</xdr:row>
      <xdr:rowOff>27216</xdr:rowOff>
    </xdr:to>
    <xdr:graphicFrame macro="">
      <xdr:nvGraphicFramePr>
        <xdr:cNvPr id="38" name="Chart 37">
          <a:extLst>
            <a:ext uri="{FF2B5EF4-FFF2-40B4-BE49-F238E27FC236}">
              <a16:creationId xmlns:a16="http://schemas.microsoft.com/office/drawing/2014/main" id="{E03661E5-6CBA-45CA-884A-5EC5492EC63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22</xdr:col>
      <xdr:colOff>0</xdr:colOff>
      <xdr:row>56</xdr:row>
      <xdr:rowOff>0</xdr:rowOff>
    </xdr:from>
    <xdr:to>
      <xdr:col>30</xdr:col>
      <xdr:colOff>217714</xdr:colOff>
      <xdr:row>73</xdr:row>
      <xdr:rowOff>141516</xdr:rowOff>
    </xdr:to>
    <xdr:graphicFrame macro="">
      <xdr:nvGraphicFramePr>
        <xdr:cNvPr id="39" name="Chart 38">
          <a:extLst>
            <a:ext uri="{FF2B5EF4-FFF2-40B4-BE49-F238E27FC236}">
              <a16:creationId xmlns:a16="http://schemas.microsoft.com/office/drawing/2014/main" id="{D664314A-4E11-4EEC-855A-F8CDA9F78A6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13</xdr:col>
      <xdr:colOff>0</xdr:colOff>
      <xdr:row>76</xdr:row>
      <xdr:rowOff>0</xdr:rowOff>
    </xdr:from>
    <xdr:to>
      <xdr:col>21</xdr:col>
      <xdr:colOff>609601</xdr:colOff>
      <xdr:row>96</xdr:row>
      <xdr:rowOff>27217</xdr:rowOff>
    </xdr:to>
    <xdr:graphicFrame macro="">
      <xdr:nvGraphicFramePr>
        <xdr:cNvPr id="40" name="Chart 39">
          <a:extLst>
            <a:ext uri="{FF2B5EF4-FFF2-40B4-BE49-F238E27FC236}">
              <a16:creationId xmlns:a16="http://schemas.microsoft.com/office/drawing/2014/main" id="{F3D53F8E-3CF2-4C9D-871A-8C152D720AB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64DBD3-2E84-4537-8C6A-A78D440BD980}">
  <sheetPr>
    <tabColor rgb="FF0070C0"/>
  </sheetPr>
  <dimension ref="A2:AE456"/>
  <sheetViews>
    <sheetView tabSelected="1" topLeftCell="A174" zoomScale="70" zoomScaleNormal="70" workbookViewId="0">
      <selection activeCell="B196" sqref="A196:XFD245"/>
    </sheetView>
  </sheetViews>
  <sheetFormatPr defaultRowHeight="13.8" x14ac:dyDescent="0.25"/>
  <cols>
    <col min="1" max="1" width="9.33203125" style="15" customWidth="1"/>
    <col min="2" max="2" width="22.77734375" style="15" customWidth="1"/>
    <col min="3" max="3" width="18.44140625" style="15" customWidth="1"/>
    <col min="4" max="4" width="14.21875" style="15" customWidth="1"/>
    <col min="5" max="5" width="12" style="15" customWidth="1"/>
    <col min="6" max="6" width="12.33203125" style="15" customWidth="1"/>
    <col min="7" max="9" width="11.77734375" style="15" customWidth="1"/>
    <col min="10" max="10" width="11.88671875" style="15" customWidth="1"/>
    <col min="11" max="24" width="11.77734375" style="15" customWidth="1"/>
    <col min="25" max="16384" width="8.88671875" style="15"/>
  </cols>
  <sheetData>
    <row r="2" spans="1:31" ht="19.2" x14ac:dyDescent="0.35">
      <c r="B2" s="14" t="s">
        <v>0</v>
      </c>
      <c r="C2" s="14" t="s">
        <v>123</v>
      </c>
    </row>
    <row r="3" spans="1:31" ht="14.4" thickBot="1" x14ac:dyDescent="0.3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AA3" s="16"/>
      <c r="AB3" s="16"/>
      <c r="AC3" s="16"/>
      <c r="AD3" s="16"/>
      <c r="AE3" s="16"/>
    </row>
    <row r="4" spans="1:31" ht="19.2" x14ac:dyDescent="0.35">
      <c r="A4" s="176">
        <v>1.1000000000000001</v>
      </c>
      <c r="B4" s="17" t="s">
        <v>38</v>
      </c>
      <c r="C4" s="19"/>
      <c r="D4" s="19"/>
      <c r="E4" s="19"/>
      <c r="F4" s="19"/>
      <c r="G4" s="19"/>
      <c r="H4" s="19"/>
      <c r="I4" s="19"/>
      <c r="J4" s="19"/>
      <c r="K4" s="19"/>
      <c r="L4" s="19"/>
      <c r="Q4" s="18"/>
      <c r="R4" s="18"/>
      <c r="S4" s="18"/>
      <c r="T4" s="18"/>
      <c r="U4" s="18"/>
      <c r="V4" s="18"/>
      <c r="W4" s="18"/>
      <c r="X4" s="18"/>
      <c r="Y4" s="18"/>
      <c r="Z4" s="18"/>
    </row>
    <row r="5" spans="1:31" ht="19.2" x14ac:dyDescent="0.35">
      <c r="A5" s="177"/>
      <c r="B5" s="17" t="s">
        <v>77</v>
      </c>
      <c r="C5" s="39"/>
      <c r="D5" s="39"/>
      <c r="E5" s="39"/>
      <c r="F5" s="39"/>
      <c r="G5" s="39"/>
      <c r="H5" s="39"/>
      <c r="I5" s="39"/>
      <c r="J5" s="39"/>
      <c r="K5" s="39"/>
      <c r="L5" s="39"/>
      <c r="M5" s="38"/>
      <c r="N5" s="38"/>
      <c r="O5" s="38"/>
      <c r="P5" s="38"/>
    </row>
    <row r="7" spans="1:31" x14ac:dyDescent="0.25">
      <c r="B7" s="21" t="s">
        <v>1</v>
      </c>
      <c r="C7" s="61">
        <f>121521000*4.87</f>
        <v>591807270</v>
      </c>
      <c r="D7" s="15" t="s">
        <v>84</v>
      </c>
      <c r="N7" s="21" t="s">
        <v>115</v>
      </c>
      <c r="W7" s="21"/>
    </row>
    <row r="8" spans="1:31" x14ac:dyDescent="0.25">
      <c r="B8" s="21" t="s">
        <v>2</v>
      </c>
      <c r="C8" s="60">
        <f>C7/D25</f>
        <v>127.43451834060424</v>
      </c>
    </row>
    <row r="10" spans="1:31" x14ac:dyDescent="0.25">
      <c r="B10" s="46"/>
      <c r="C10" s="46">
        <v>2014</v>
      </c>
      <c r="D10" s="46">
        <f t="shared" ref="D10" si="0">+C10+1</f>
        <v>2015</v>
      </c>
      <c r="E10" s="46">
        <f t="shared" ref="E10" si="1">+D10+1</f>
        <v>2016</v>
      </c>
      <c r="F10" s="46">
        <f>+E10+1</f>
        <v>2017</v>
      </c>
      <c r="G10" s="46">
        <f t="shared" ref="G10" si="2">+F10+1</f>
        <v>2018</v>
      </c>
      <c r="H10" s="46">
        <f t="shared" ref="H10" si="3">+G10+1</f>
        <v>2019</v>
      </c>
      <c r="I10" s="46">
        <f t="shared" ref="I10" si="4">+H10+1</f>
        <v>2020</v>
      </c>
      <c r="J10" s="46">
        <f t="shared" ref="J10" si="5">+I10+1</f>
        <v>2021</v>
      </c>
      <c r="K10" s="46">
        <f t="shared" ref="K10" si="6">+J10+1</f>
        <v>2022</v>
      </c>
      <c r="L10" s="46">
        <f t="shared" ref="L10" si="7">+K10+1</f>
        <v>2023</v>
      </c>
    </row>
    <row r="11" spans="1:31" x14ac:dyDescent="0.25">
      <c r="B11" s="46" t="s">
        <v>109</v>
      </c>
      <c r="C11" s="45">
        <v>0</v>
      </c>
      <c r="D11" s="45">
        <v>0</v>
      </c>
      <c r="E11" s="45">
        <v>0</v>
      </c>
      <c r="F11" s="45">
        <v>0</v>
      </c>
      <c r="G11" s="45">
        <v>2</v>
      </c>
      <c r="H11" s="45">
        <v>6</v>
      </c>
    </row>
    <row r="12" spans="1:31" x14ac:dyDescent="0.25">
      <c r="B12" s="46" t="s">
        <v>106</v>
      </c>
      <c r="I12" s="47">
        <v>10</v>
      </c>
      <c r="J12" s="47">
        <v>14</v>
      </c>
      <c r="K12" s="47">
        <v>14</v>
      </c>
      <c r="L12" s="47">
        <v>14</v>
      </c>
    </row>
    <row r="13" spans="1:31" x14ac:dyDescent="0.25">
      <c r="I13" s="48"/>
      <c r="J13" s="48"/>
      <c r="K13" s="48"/>
      <c r="L13" s="48"/>
    </row>
    <row r="14" spans="1:31" x14ac:dyDescent="0.25">
      <c r="B14" s="46" t="s">
        <v>114</v>
      </c>
      <c r="C14" s="46">
        <v>2021</v>
      </c>
      <c r="D14" s="46">
        <f t="shared" ref="D14" si="8">+C14+1</f>
        <v>2022</v>
      </c>
      <c r="E14" s="46">
        <f t="shared" ref="E14" si="9">+D14+1</f>
        <v>2023</v>
      </c>
      <c r="F14" s="46">
        <f t="shared" ref="F14" si="10">+E14+1</f>
        <v>2024</v>
      </c>
      <c r="G14" s="46">
        <f t="shared" ref="G14" si="11">+F14+1</f>
        <v>2025</v>
      </c>
      <c r="H14" s="46">
        <f t="shared" ref="H14" si="12">+G14+1</f>
        <v>2026</v>
      </c>
      <c r="I14" s="46">
        <f t="shared" ref="I14" si="13">+H14+1</f>
        <v>2027</v>
      </c>
      <c r="J14" s="46">
        <f t="shared" ref="J14" si="14">+I14+1</f>
        <v>2028</v>
      </c>
      <c r="K14" s="46">
        <f t="shared" ref="K14" si="15">+J14+1</f>
        <v>2029</v>
      </c>
      <c r="L14" s="48"/>
    </row>
    <row r="15" spans="1:31" x14ac:dyDescent="0.25">
      <c r="B15" s="46" t="s">
        <v>107</v>
      </c>
      <c r="C15" s="62">
        <f>$C$8*(D11/$L$12)</f>
        <v>0</v>
      </c>
      <c r="D15" s="62">
        <f t="shared" ref="D15:G15" si="16">$C$8*(E11/$L$12)</f>
        <v>0</v>
      </c>
      <c r="E15" s="62">
        <f t="shared" si="16"/>
        <v>0</v>
      </c>
      <c r="F15" s="62">
        <f t="shared" si="16"/>
        <v>18.204931191514891</v>
      </c>
      <c r="G15" s="62">
        <f t="shared" si="16"/>
        <v>54.61479357454467</v>
      </c>
      <c r="H15" s="62">
        <f>$C$8*(I12/$L$12)</f>
        <v>91.024655957574467</v>
      </c>
      <c r="I15" s="62">
        <f t="shared" ref="I15:J15" si="17">$C$8*(J12/$L$12)</f>
        <v>127.43451834060424</v>
      </c>
      <c r="J15" s="62">
        <f t="shared" si="17"/>
        <v>127.43451834060424</v>
      </c>
      <c r="K15" s="62">
        <f>$C$8*(L12/$L$12)</f>
        <v>127.43451834060424</v>
      </c>
      <c r="L15" s="48"/>
    </row>
    <row r="16" spans="1:31" x14ac:dyDescent="0.25">
      <c r="L16" s="48"/>
    </row>
    <row r="17" spans="2:12" x14ac:dyDescent="0.25">
      <c r="L17" s="48"/>
    </row>
    <row r="18" spans="2:12" x14ac:dyDescent="0.25">
      <c r="B18" s="46" t="s">
        <v>116</v>
      </c>
      <c r="C18" s="49" t="s">
        <v>4</v>
      </c>
      <c r="D18" s="49" t="s">
        <v>5</v>
      </c>
      <c r="E18" s="49" t="s">
        <v>6</v>
      </c>
      <c r="F18" s="49" t="s">
        <v>7</v>
      </c>
      <c r="G18" s="49" t="s">
        <v>8</v>
      </c>
      <c r="H18" s="49" t="s">
        <v>9</v>
      </c>
      <c r="I18" s="49" t="s">
        <v>10</v>
      </c>
      <c r="J18" s="50"/>
      <c r="K18" s="50"/>
      <c r="L18" s="48"/>
    </row>
    <row r="19" spans="2:12" x14ac:dyDescent="0.25">
      <c r="B19" s="46" t="s">
        <v>108</v>
      </c>
      <c r="C19" s="63">
        <v>51.541076352037877</v>
      </c>
      <c r="D19" s="63">
        <v>80.227959214184182</v>
      </c>
      <c r="E19" s="63">
        <v>95.078987219877021</v>
      </c>
      <c r="F19" s="63">
        <v>100</v>
      </c>
      <c r="G19" s="63">
        <v>100</v>
      </c>
      <c r="H19" s="63">
        <v>100</v>
      </c>
      <c r="I19" s="63">
        <v>100</v>
      </c>
      <c r="L19" s="48"/>
    </row>
    <row r="20" spans="2:12" x14ac:dyDescent="0.25">
      <c r="B20" s="46" t="s">
        <v>107</v>
      </c>
      <c r="C20" s="64">
        <f>C19</f>
        <v>51.541076352037877</v>
      </c>
      <c r="D20" s="64">
        <f t="shared" ref="D20:I20" si="18">D19</f>
        <v>80.227959214184182</v>
      </c>
      <c r="E20" s="64">
        <f t="shared" si="18"/>
        <v>95.078987219877021</v>
      </c>
      <c r="F20" s="64">
        <f t="shared" si="18"/>
        <v>100</v>
      </c>
      <c r="G20" s="64">
        <f t="shared" si="18"/>
        <v>100</v>
      </c>
      <c r="H20" s="64">
        <f t="shared" si="18"/>
        <v>100</v>
      </c>
      <c r="I20" s="64">
        <f t="shared" si="18"/>
        <v>100</v>
      </c>
      <c r="L20" s="48"/>
    </row>
    <row r="21" spans="2:12" x14ac:dyDescent="0.25">
      <c r="L21" s="48"/>
    </row>
    <row r="22" spans="2:12" x14ac:dyDescent="0.25">
      <c r="L22" s="48"/>
    </row>
    <row r="23" spans="2:12" x14ac:dyDescent="0.25">
      <c r="B23" s="51" t="s">
        <v>111</v>
      </c>
      <c r="C23" s="49" t="s">
        <v>112</v>
      </c>
      <c r="D23" s="49" t="s">
        <v>113</v>
      </c>
      <c r="E23" s="49" t="s">
        <v>18</v>
      </c>
      <c r="L23" s="48"/>
    </row>
    <row r="24" spans="2:12" x14ac:dyDescent="0.25">
      <c r="B24" s="51" t="s">
        <v>108</v>
      </c>
      <c r="C24" s="65">
        <v>1290.714285714286</v>
      </c>
      <c r="D24" s="66">
        <v>4644010.7257142859</v>
      </c>
      <c r="E24" s="56">
        <f>Indicatori!M5/CDF!L12</f>
        <v>0.42857142857142855</v>
      </c>
      <c r="L24" s="48"/>
    </row>
    <row r="25" spans="2:12" x14ac:dyDescent="0.25">
      <c r="B25" s="51" t="s">
        <v>107</v>
      </c>
      <c r="C25" s="52">
        <f>C24</f>
        <v>1290.714285714286</v>
      </c>
      <c r="D25" s="53">
        <f>D24</f>
        <v>4644010.7257142859</v>
      </c>
      <c r="E25" s="53">
        <f>E24</f>
        <v>0.42857142857142855</v>
      </c>
      <c r="L25" s="48"/>
    </row>
    <row r="26" spans="2:12" x14ac:dyDescent="0.25">
      <c r="L26" s="48"/>
    </row>
    <row r="27" spans="2:12" ht="14.4" thickBot="1" x14ac:dyDescent="0.3">
      <c r="L27" s="48"/>
    </row>
    <row r="28" spans="2:12" x14ac:dyDescent="0.25">
      <c r="B28" s="170" t="s">
        <v>48</v>
      </c>
      <c r="C28" s="171"/>
      <c r="E28" s="15" t="s">
        <v>117</v>
      </c>
      <c r="F28" s="15" t="s">
        <v>80</v>
      </c>
      <c r="L28" s="48"/>
    </row>
    <row r="29" spans="2:12" ht="14.4" thickBot="1" x14ac:dyDescent="0.3">
      <c r="B29" s="79" t="s">
        <v>117</v>
      </c>
      <c r="C29" s="80" t="s">
        <v>18</v>
      </c>
      <c r="E29" s="15" t="s">
        <v>18</v>
      </c>
      <c r="F29" s="15" t="s">
        <v>81</v>
      </c>
      <c r="L29" s="48"/>
    </row>
    <row r="30" spans="2:12" x14ac:dyDescent="0.25">
      <c r="L30" s="48"/>
    </row>
    <row r="31" spans="2:12" x14ac:dyDescent="0.25">
      <c r="L31" s="48"/>
    </row>
    <row r="32" spans="2:12" x14ac:dyDescent="0.25">
      <c r="L32" s="48"/>
    </row>
    <row r="33" spans="2:12" s="38" customFormat="1" x14ac:dyDescent="0.25">
      <c r="B33" s="46" t="s">
        <v>110</v>
      </c>
      <c r="C33" s="46">
        <v>2021</v>
      </c>
      <c r="D33" s="46">
        <f t="shared" ref="D33" si="19">+C33+1</f>
        <v>2022</v>
      </c>
      <c r="E33" s="46">
        <f t="shared" ref="E33" si="20">+D33+1</f>
        <v>2023</v>
      </c>
      <c r="F33" s="46">
        <f t="shared" ref="F33" si="21">+E33+1</f>
        <v>2024</v>
      </c>
      <c r="G33" s="46">
        <f t="shared" ref="G33" si="22">+F33+1</f>
        <v>2025</v>
      </c>
      <c r="H33" s="46">
        <f t="shared" ref="H33" si="23">+G33+1</f>
        <v>2026</v>
      </c>
      <c r="I33" s="46">
        <f t="shared" ref="I33" si="24">+H33+1</f>
        <v>2027</v>
      </c>
      <c r="J33" s="46">
        <f t="shared" ref="J33" si="25">+I33+1</f>
        <v>2028</v>
      </c>
      <c r="K33" s="46">
        <f t="shared" ref="K33" si="26">+J33+1</f>
        <v>2029</v>
      </c>
      <c r="L33" s="48"/>
    </row>
    <row r="34" spans="2:12" x14ac:dyDescent="0.25">
      <c r="B34" s="46" t="s">
        <v>107</v>
      </c>
      <c r="C34" s="159">
        <f t="shared" ref="C34:K34" si="27">$E$24*C15</f>
        <v>0</v>
      </c>
      <c r="D34" s="159">
        <f t="shared" si="27"/>
        <v>0</v>
      </c>
      <c r="E34" s="159">
        <f t="shared" si="27"/>
        <v>0</v>
      </c>
      <c r="F34" s="159">
        <f t="shared" si="27"/>
        <v>7.8021133677920957</v>
      </c>
      <c r="G34" s="159">
        <f t="shared" si="27"/>
        <v>23.406340103376287</v>
      </c>
      <c r="H34" s="159">
        <f t="shared" si="27"/>
        <v>39.010566838960486</v>
      </c>
      <c r="I34" s="159">
        <f t="shared" si="27"/>
        <v>54.61479357454467</v>
      </c>
      <c r="J34" s="159">
        <f t="shared" si="27"/>
        <v>54.61479357454467</v>
      </c>
      <c r="K34" s="159">
        <f t="shared" si="27"/>
        <v>54.61479357454467</v>
      </c>
      <c r="L34" s="48"/>
    </row>
    <row r="35" spans="2:12" x14ac:dyDescent="0.25">
      <c r="C35" s="160"/>
      <c r="D35" s="160"/>
      <c r="E35" s="161"/>
      <c r="F35" s="161"/>
      <c r="G35" s="161"/>
      <c r="H35" s="161"/>
      <c r="I35" s="161"/>
      <c r="J35" s="161"/>
      <c r="K35" s="161"/>
      <c r="L35" s="48"/>
    </row>
    <row r="36" spans="2:12" x14ac:dyDescent="0.25">
      <c r="B36" s="113" t="s">
        <v>117</v>
      </c>
      <c r="C36" s="162"/>
      <c r="D36" s="160"/>
      <c r="E36" s="161"/>
      <c r="F36" s="161"/>
      <c r="G36" s="161"/>
      <c r="H36" s="161"/>
      <c r="I36" s="161"/>
      <c r="J36" s="161"/>
      <c r="K36" s="161"/>
      <c r="L36" s="48"/>
    </row>
    <row r="37" spans="2:12" x14ac:dyDescent="0.25">
      <c r="B37" s="46" t="s">
        <v>46</v>
      </c>
      <c r="C37" s="163">
        <f>F34</f>
        <v>7.8021133677920957</v>
      </c>
      <c r="D37" s="164"/>
      <c r="E37" s="165"/>
      <c r="F37" s="165"/>
      <c r="G37" s="165"/>
      <c r="H37" s="165"/>
      <c r="I37" s="165"/>
      <c r="J37" s="165"/>
      <c r="K37" s="165"/>
      <c r="L37" s="39"/>
    </row>
    <row r="38" spans="2:12" x14ac:dyDescent="0.25">
      <c r="B38" s="46" t="s">
        <v>47</v>
      </c>
      <c r="C38" s="163">
        <f>K34</f>
        <v>54.61479357454467</v>
      </c>
      <c r="D38" s="160"/>
      <c r="E38" s="161"/>
      <c r="F38" s="161"/>
      <c r="G38" s="161"/>
      <c r="H38" s="161"/>
      <c r="I38" s="161"/>
      <c r="J38" s="161"/>
      <c r="K38" s="161"/>
      <c r="L38" s="19"/>
    </row>
    <row r="39" spans="2:12" x14ac:dyDescent="0.25">
      <c r="E39" s="19"/>
      <c r="F39" s="19"/>
      <c r="G39" s="19"/>
      <c r="H39" s="19"/>
      <c r="I39" s="19"/>
      <c r="J39" s="19"/>
      <c r="K39" s="19"/>
      <c r="L39" s="19"/>
    </row>
    <row r="44" spans="2:12" x14ac:dyDescent="0.25"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</row>
    <row r="45" spans="2:12" x14ac:dyDescent="0.25"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</row>
    <row r="46" spans="2:12" x14ac:dyDescent="0.25"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</row>
    <row r="47" spans="2:12" x14ac:dyDescent="0.25"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</row>
    <row r="48" spans="2:12" x14ac:dyDescent="0.25"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</row>
    <row r="49" spans="1:23" ht="15" x14ac:dyDescent="0.25">
      <c r="B49" s="157" t="s">
        <v>120</v>
      </c>
      <c r="C49" s="19"/>
      <c r="D49" s="19"/>
      <c r="E49" s="19"/>
      <c r="F49" s="19"/>
      <c r="G49" s="19"/>
      <c r="H49" s="19"/>
      <c r="I49" s="19"/>
      <c r="J49" s="19"/>
      <c r="K49" s="19"/>
      <c r="L49" s="19"/>
    </row>
    <row r="50" spans="1:23" x14ac:dyDescent="0.25"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</row>
    <row r="51" spans="1:23" ht="19.2" x14ac:dyDescent="0.35">
      <c r="A51" s="177"/>
      <c r="B51" s="17" t="s">
        <v>38</v>
      </c>
      <c r="C51" s="19"/>
      <c r="D51" s="19"/>
      <c r="E51" s="19"/>
      <c r="F51" s="19"/>
      <c r="G51" s="19"/>
      <c r="H51" s="19"/>
      <c r="I51" s="19"/>
      <c r="J51" s="19"/>
      <c r="K51" s="19"/>
      <c r="L51" s="19"/>
    </row>
    <row r="52" spans="1:23" ht="19.2" customHeight="1" x14ac:dyDescent="0.25">
      <c r="A52" s="177"/>
      <c r="B52" s="183" t="s">
        <v>121</v>
      </c>
      <c r="C52" s="183"/>
      <c r="D52" s="183"/>
      <c r="E52" s="183"/>
      <c r="F52" s="183"/>
      <c r="G52" s="183"/>
      <c r="H52" s="183"/>
      <c r="I52" s="183"/>
      <c r="J52" s="183"/>
      <c r="K52" s="183"/>
      <c r="L52" s="183"/>
      <c r="M52" s="183"/>
      <c r="N52" s="183"/>
      <c r="O52" s="183"/>
      <c r="P52" s="183"/>
      <c r="Q52" s="183"/>
      <c r="R52" s="183"/>
      <c r="S52" s="183"/>
      <c r="T52" s="183"/>
      <c r="U52" s="183"/>
    </row>
    <row r="53" spans="1:23" ht="20.399999999999999" customHeight="1" x14ac:dyDescent="0.25">
      <c r="A53" s="147"/>
      <c r="B53" s="183"/>
      <c r="C53" s="183"/>
      <c r="D53" s="183"/>
      <c r="E53" s="183"/>
      <c r="F53" s="183"/>
      <c r="G53" s="183"/>
      <c r="H53" s="183"/>
      <c r="I53" s="183"/>
      <c r="J53" s="183"/>
      <c r="K53" s="183"/>
      <c r="L53" s="183"/>
      <c r="M53" s="183"/>
      <c r="N53" s="183"/>
      <c r="O53" s="183"/>
      <c r="P53" s="183"/>
      <c r="Q53" s="183"/>
      <c r="R53" s="183"/>
      <c r="S53" s="183"/>
      <c r="T53" s="183"/>
      <c r="U53" s="183"/>
    </row>
    <row r="55" spans="1:23" x14ac:dyDescent="0.25">
      <c r="B55" s="21" t="s">
        <v>1</v>
      </c>
      <c r="C55" s="61">
        <f>121521000*4.87</f>
        <v>591807270</v>
      </c>
      <c r="D55" s="15" t="s">
        <v>84</v>
      </c>
      <c r="N55" s="21" t="s">
        <v>115</v>
      </c>
      <c r="W55" s="21"/>
    </row>
    <row r="56" spans="1:23" x14ac:dyDescent="0.25">
      <c r="B56" s="21" t="s">
        <v>2</v>
      </c>
      <c r="C56" s="60">
        <f>C55/D73</f>
        <v>25.681240573186891</v>
      </c>
    </row>
    <row r="58" spans="1:23" x14ac:dyDescent="0.25">
      <c r="B58" s="46"/>
      <c r="C58" s="46">
        <v>2014</v>
      </c>
      <c r="D58" s="46">
        <f t="shared" ref="D58:E58" si="28">+C58+1</f>
        <v>2015</v>
      </c>
      <c r="E58" s="46">
        <f t="shared" si="28"/>
        <v>2016</v>
      </c>
      <c r="F58" s="46">
        <f>+E58+1</f>
        <v>2017</v>
      </c>
      <c r="G58" s="46">
        <f t="shared" ref="G58:L58" si="29">+F58+1</f>
        <v>2018</v>
      </c>
      <c r="H58" s="46">
        <f t="shared" si="29"/>
        <v>2019</v>
      </c>
      <c r="I58" s="46">
        <f t="shared" si="29"/>
        <v>2020</v>
      </c>
      <c r="J58" s="46">
        <f t="shared" si="29"/>
        <v>2021</v>
      </c>
      <c r="K58" s="46">
        <f t="shared" si="29"/>
        <v>2022</v>
      </c>
      <c r="L58" s="46">
        <f t="shared" si="29"/>
        <v>2023</v>
      </c>
    </row>
    <row r="59" spans="1:23" x14ac:dyDescent="0.25">
      <c r="B59" s="46" t="s">
        <v>109</v>
      </c>
      <c r="C59" s="45">
        <v>0</v>
      </c>
      <c r="D59" s="45">
        <v>0</v>
      </c>
      <c r="E59" s="45">
        <v>0</v>
      </c>
      <c r="F59" s="45">
        <v>73</v>
      </c>
      <c r="G59" s="45">
        <v>78</v>
      </c>
      <c r="H59" s="45">
        <v>90</v>
      </c>
    </row>
    <row r="60" spans="1:23" x14ac:dyDescent="0.25">
      <c r="B60" s="46" t="s">
        <v>106</v>
      </c>
      <c r="I60" s="47">
        <v>105.75</v>
      </c>
      <c r="J60" s="47">
        <v>117.5</v>
      </c>
      <c r="K60" s="47">
        <v>141</v>
      </c>
      <c r="L60" s="47">
        <v>141</v>
      </c>
    </row>
    <row r="61" spans="1:23" x14ac:dyDescent="0.25">
      <c r="I61" s="48"/>
      <c r="J61" s="48"/>
      <c r="K61" s="48"/>
      <c r="L61" s="48"/>
    </row>
    <row r="62" spans="1:23" x14ac:dyDescent="0.25">
      <c r="B62" s="46" t="s">
        <v>114</v>
      </c>
      <c r="C62" s="46">
        <v>2021</v>
      </c>
      <c r="D62" s="46">
        <f t="shared" ref="D62:K62" si="30">+C62+1</f>
        <v>2022</v>
      </c>
      <c r="E62" s="46">
        <f t="shared" si="30"/>
        <v>2023</v>
      </c>
      <c r="F62" s="46">
        <f t="shared" si="30"/>
        <v>2024</v>
      </c>
      <c r="G62" s="46">
        <f t="shared" si="30"/>
        <v>2025</v>
      </c>
      <c r="H62" s="46">
        <f t="shared" si="30"/>
        <v>2026</v>
      </c>
      <c r="I62" s="46">
        <f t="shared" si="30"/>
        <v>2027</v>
      </c>
      <c r="J62" s="46">
        <f t="shared" si="30"/>
        <v>2028</v>
      </c>
      <c r="K62" s="46">
        <f t="shared" si="30"/>
        <v>2029</v>
      </c>
      <c r="L62" s="48"/>
    </row>
    <row r="63" spans="1:23" x14ac:dyDescent="0.25">
      <c r="B63" s="46" t="s">
        <v>107</v>
      </c>
      <c r="C63" s="62">
        <f>$C$56*(D59/$L$60)</f>
        <v>0</v>
      </c>
      <c r="D63" s="62">
        <f t="shared" ref="D63:G63" si="31">$C$56*(E59/$L$60)</f>
        <v>0</v>
      </c>
      <c r="E63" s="62">
        <f t="shared" si="31"/>
        <v>13.295961431508106</v>
      </c>
      <c r="F63" s="62">
        <f t="shared" si="31"/>
        <v>14.206643721337429</v>
      </c>
      <c r="G63" s="62">
        <f t="shared" si="31"/>
        <v>16.392281216927802</v>
      </c>
      <c r="H63" s="62">
        <f>$C$56*(I60/$L$60)</f>
        <v>19.260930429890166</v>
      </c>
      <c r="I63" s="62">
        <f t="shared" ref="I63:K63" si="32">$C$56*(J60/$L$60)</f>
        <v>21.401033810989077</v>
      </c>
      <c r="J63" s="62">
        <f t="shared" si="32"/>
        <v>25.681240573186891</v>
      </c>
      <c r="K63" s="62">
        <f t="shared" si="32"/>
        <v>25.681240573186891</v>
      </c>
      <c r="L63" s="48"/>
    </row>
    <row r="64" spans="1:23" x14ac:dyDescent="0.25">
      <c r="L64" s="48"/>
    </row>
    <row r="65" spans="2:12" ht="13.8" customHeight="1" x14ac:dyDescent="0.25">
      <c r="L65" s="48"/>
    </row>
    <row r="66" spans="2:12" x14ac:dyDescent="0.25">
      <c r="B66" s="46" t="s">
        <v>116</v>
      </c>
      <c r="C66" s="49" t="s">
        <v>4</v>
      </c>
      <c r="D66" s="49" t="s">
        <v>5</v>
      </c>
      <c r="E66" s="49" t="s">
        <v>6</v>
      </c>
      <c r="F66" s="49" t="s">
        <v>7</v>
      </c>
      <c r="G66" s="49" t="s">
        <v>8</v>
      </c>
      <c r="H66" s="49" t="s">
        <v>9</v>
      </c>
      <c r="I66" s="49" t="s">
        <v>10</v>
      </c>
      <c r="J66" s="50"/>
      <c r="K66" s="50"/>
      <c r="L66" s="48"/>
    </row>
    <row r="67" spans="2:12" x14ac:dyDescent="0.25">
      <c r="B67" s="46" t="s">
        <v>108</v>
      </c>
      <c r="C67" s="63">
        <v>10.33018493816356</v>
      </c>
      <c r="D67" s="63">
        <v>27.32959513769379</v>
      </c>
      <c r="E67" s="63">
        <v>74.686562219350137</v>
      </c>
      <c r="F67" s="63">
        <v>100</v>
      </c>
      <c r="G67" s="63">
        <v>100</v>
      </c>
      <c r="H67" s="63">
        <v>100</v>
      </c>
      <c r="I67" s="63">
        <v>100</v>
      </c>
      <c r="L67" s="48"/>
    </row>
    <row r="68" spans="2:12" x14ac:dyDescent="0.25">
      <c r="B68" s="46" t="s">
        <v>107</v>
      </c>
      <c r="C68" s="64">
        <f>C67</f>
        <v>10.33018493816356</v>
      </c>
      <c r="D68" s="64">
        <f t="shared" ref="D68:I68" si="33">D67</f>
        <v>27.32959513769379</v>
      </c>
      <c r="E68" s="64">
        <f t="shared" si="33"/>
        <v>74.686562219350137</v>
      </c>
      <c r="F68" s="64">
        <f t="shared" si="33"/>
        <v>100</v>
      </c>
      <c r="G68" s="64">
        <f t="shared" si="33"/>
        <v>100</v>
      </c>
      <c r="H68" s="64">
        <f t="shared" si="33"/>
        <v>100</v>
      </c>
      <c r="I68" s="64">
        <f t="shared" si="33"/>
        <v>100</v>
      </c>
      <c r="L68" s="48"/>
    </row>
    <row r="69" spans="2:12" x14ac:dyDescent="0.25">
      <c r="L69" s="48"/>
    </row>
    <row r="70" spans="2:12" x14ac:dyDescent="0.25">
      <c r="L70" s="48"/>
    </row>
    <row r="71" spans="2:12" x14ac:dyDescent="0.25">
      <c r="B71" s="51" t="s">
        <v>111</v>
      </c>
      <c r="C71" s="49" t="s">
        <v>112</v>
      </c>
      <c r="D71" s="49" t="s">
        <v>113</v>
      </c>
      <c r="E71" s="49" t="s">
        <v>19</v>
      </c>
      <c r="L71" s="48"/>
    </row>
    <row r="72" spans="2:12" x14ac:dyDescent="0.25">
      <c r="B72" s="51" t="s">
        <v>108</v>
      </c>
      <c r="C72" s="65">
        <v>1207.4122137404579</v>
      </c>
      <c r="D72" s="66">
        <v>23044341.191908401</v>
      </c>
      <c r="E72" s="56">
        <f>SUM(Indicatori!M20:M21)/CDF!L60</f>
        <v>3.8647784063513</v>
      </c>
      <c r="L72" s="48"/>
    </row>
    <row r="73" spans="2:12" x14ac:dyDescent="0.25">
      <c r="B73" s="51" t="s">
        <v>107</v>
      </c>
      <c r="C73" s="52">
        <f>C72</f>
        <v>1207.4122137404579</v>
      </c>
      <c r="D73" s="53">
        <f>D72</f>
        <v>23044341.191908401</v>
      </c>
      <c r="E73" s="53">
        <f>E72</f>
        <v>3.8647784063513</v>
      </c>
      <c r="L73" s="48"/>
    </row>
    <row r="74" spans="2:12" x14ac:dyDescent="0.25">
      <c r="L74" s="48"/>
    </row>
    <row r="75" spans="2:12" ht="14.4" thickBot="1" x14ac:dyDescent="0.3">
      <c r="L75" s="48"/>
    </row>
    <row r="76" spans="2:12" x14ac:dyDescent="0.25">
      <c r="B76" s="170" t="s">
        <v>48</v>
      </c>
      <c r="C76" s="171"/>
      <c r="E76" s="15" t="s">
        <v>117</v>
      </c>
      <c r="F76" s="15" t="s">
        <v>118</v>
      </c>
      <c r="L76" s="48"/>
    </row>
    <row r="77" spans="2:12" ht="14.4" thickBot="1" x14ac:dyDescent="0.3">
      <c r="B77" s="79" t="s">
        <v>117</v>
      </c>
      <c r="C77" s="80" t="s">
        <v>19</v>
      </c>
      <c r="E77" s="15" t="s">
        <v>19</v>
      </c>
      <c r="F77" s="15" t="s">
        <v>81</v>
      </c>
      <c r="L77" s="48"/>
    </row>
    <row r="78" spans="2:12" x14ac:dyDescent="0.25">
      <c r="L78" s="48"/>
    </row>
    <row r="79" spans="2:12" x14ac:dyDescent="0.25">
      <c r="L79" s="48"/>
    </row>
    <row r="80" spans="2:12" x14ac:dyDescent="0.25">
      <c r="L80" s="48"/>
    </row>
    <row r="81" spans="2:12" x14ac:dyDescent="0.25">
      <c r="B81" s="46" t="s">
        <v>110</v>
      </c>
      <c r="C81" s="46">
        <v>2021</v>
      </c>
      <c r="D81" s="46">
        <f t="shared" ref="D81:K81" si="34">+C81+1</f>
        <v>2022</v>
      </c>
      <c r="E81" s="46">
        <f t="shared" si="34"/>
        <v>2023</v>
      </c>
      <c r="F81" s="46">
        <f t="shared" si="34"/>
        <v>2024</v>
      </c>
      <c r="G81" s="46">
        <f t="shared" si="34"/>
        <v>2025</v>
      </c>
      <c r="H81" s="46">
        <f t="shared" si="34"/>
        <v>2026</v>
      </c>
      <c r="I81" s="46">
        <f t="shared" si="34"/>
        <v>2027</v>
      </c>
      <c r="J81" s="46">
        <f t="shared" si="34"/>
        <v>2028</v>
      </c>
      <c r="K81" s="46">
        <f t="shared" si="34"/>
        <v>2029</v>
      </c>
      <c r="L81" s="48"/>
    </row>
    <row r="82" spans="2:12" x14ac:dyDescent="0.25">
      <c r="B82" s="46" t="s">
        <v>107</v>
      </c>
      <c r="C82" s="159">
        <f>$E$72*C63</f>
        <v>0</v>
      </c>
      <c r="D82" s="159">
        <f t="shared" ref="D82:K82" si="35">$E$72*D63</f>
        <v>0</v>
      </c>
      <c r="E82" s="159">
        <f t="shared" si="35"/>
        <v>51.385944632172247</v>
      </c>
      <c r="F82" s="159">
        <f t="shared" si="35"/>
        <v>54.905529880951171</v>
      </c>
      <c r="G82" s="159">
        <f t="shared" si="35"/>
        <v>63.35253447802058</v>
      </c>
      <c r="H82" s="159">
        <f t="shared" si="35"/>
        <v>74.439228011674174</v>
      </c>
      <c r="I82" s="159">
        <f t="shared" si="35"/>
        <v>82.710253346304654</v>
      </c>
      <c r="J82" s="159">
        <f t="shared" si="35"/>
        <v>99.252304015565571</v>
      </c>
      <c r="K82" s="159">
        <f t="shared" si="35"/>
        <v>99.252304015565571</v>
      </c>
      <c r="L82" s="48"/>
    </row>
    <row r="83" spans="2:12" x14ac:dyDescent="0.25">
      <c r="C83" s="160"/>
      <c r="D83" s="160"/>
      <c r="E83" s="160"/>
      <c r="F83" s="160"/>
      <c r="G83" s="160"/>
      <c r="H83" s="160"/>
      <c r="I83" s="160"/>
      <c r="J83" s="160"/>
      <c r="K83" s="160"/>
      <c r="L83" s="48"/>
    </row>
    <row r="84" spans="2:12" x14ac:dyDescent="0.25">
      <c r="B84" s="148" t="s">
        <v>117</v>
      </c>
      <c r="C84" s="166"/>
      <c r="D84" s="160"/>
      <c r="E84" s="160"/>
      <c r="F84" s="160"/>
      <c r="G84" s="160"/>
      <c r="H84" s="160"/>
      <c r="I84" s="160"/>
      <c r="J84" s="160"/>
      <c r="K84" s="160"/>
      <c r="L84" s="160"/>
    </row>
    <row r="85" spans="2:12" x14ac:dyDescent="0.25">
      <c r="B85" s="46" t="s">
        <v>46</v>
      </c>
      <c r="C85" s="163">
        <f>F82</f>
        <v>54.905529880951171</v>
      </c>
      <c r="D85" s="160"/>
      <c r="E85" s="160"/>
      <c r="F85" s="160"/>
      <c r="G85" s="160"/>
      <c r="H85" s="160"/>
      <c r="I85" s="160"/>
      <c r="J85" s="160"/>
      <c r="K85" s="160"/>
      <c r="L85" s="160"/>
    </row>
    <row r="86" spans="2:12" x14ac:dyDescent="0.25">
      <c r="B86" s="46" t="s">
        <v>47</v>
      </c>
      <c r="C86" s="163">
        <f>K82</f>
        <v>99.252304015565571</v>
      </c>
      <c r="D86" s="160"/>
      <c r="E86" s="160"/>
      <c r="F86" s="160"/>
      <c r="G86" s="160"/>
      <c r="H86" s="160"/>
      <c r="I86" s="160"/>
      <c r="J86" s="160"/>
      <c r="K86" s="160"/>
      <c r="L86" s="160"/>
    </row>
    <row r="87" spans="2:12" x14ac:dyDescent="0.25">
      <c r="E87" s="19"/>
      <c r="F87" s="19"/>
      <c r="G87" s="19"/>
      <c r="H87" s="19"/>
      <c r="I87" s="19"/>
      <c r="J87" s="19"/>
      <c r="K87" s="19"/>
      <c r="L87" s="19"/>
    </row>
    <row r="92" spans="2:12" x14ac:dyDescent="0.25"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</row>
    <row r="93" spans="2:12" x14ac:dyDescent="0.25"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</row>
    <row r="94" spans="2:12" x14ac:dyDescent="0.25"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</row>
    <row r="95" spans="2:12" x14ac:dyDescent="0.25"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</row>
    <row r="96" spans="2:12" x14ac:dyDescent="0.25"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</row>
    <row r="97" spans="1:23" x14ac:dyDescent="0.25"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</row>
    <row r="98" spans="1:23" s="16" customFormat="1" ht="14.4" thickBot="1" x14ac:dyDescent="0.3"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</row>
    <row r="99" spans="1:23" ht="19.2" customHeight="1" x14ac:dyDescent="0.35">
      <c r="A99" s="176">
        <v>1.2</v>
      </c>
      <c r="B99" s="17" t="s">
        <v>70</v>
      </c>
      <c r="C99" s="19"/>
      <c r="D99" s="19"/>
      <c r="E99" s="19"/>
      <c r="F99" s="19"/>
      <c r="G99" s="19"/>
      <c r="H99" s="19"/>
      <c r="I99" s="19"/>
      <c r="J99" s="19"/>
      <c r="K99" s="19"/>
      <c r="L99" s="19"/>
    </row>
    <row r="100" spans="1:23" ht="19.2" customHeight="1" x14ac:dyDescent="0.25">
      <c r="A100" s="177"/>
      <c r="B100" s="184" t="s">
        <v>122</v>
      </c>
      <c r="C100" s="184"/>
      <c r="D100" s="184"/>
      <c r="E100" s="184"/>
      <c r="F100" s="184"/>
      <c r="G100" s="184"/>
      <c r="H100" s="184"/>
      <c r="I100" s="184"/>
      <c r="J100" s="184"/>
      <c r="K100" s="184"/>
      <c r="L100" s="184"/>
      <c r="M100" s="184"/>
      <c r="N100" s="184"/>
      <c r="O100" s="184"/>
      <c r="P100" s="184"/>
      <c r="Q100" s="184"/>
      <c r="R100" s="184"/>
      <c r="S100" s="184"/>
      <c r="T100" s="184"/>
      <c r="U100" s="184"/>
    </row>
    <row r="101" spans="1:23" ht="19.2" customHeight="1" x14ac:dyDescent="0.25">
      <c r="A101" s="147"/>
      <c r="B101" s="184"/>
      <c r="C101" s="184"/>
      <c r="D101" s="184"/>
      <c r="E101" s="184"/>
      <c r="F101" s="184"/>
      <c r="G101" s="184"/>
      <c r="H101" s="184"/>
      <c r="I101" s="184"/>
      <c r="J101" s="184"/>
      <c r="K101" s="184"/>
      <c r="L101" s="184"/>
      <c r="M101" s="184"/>
      <c r="N101" s="184"/>
      <c r="O101" s="184"/>
      <c r="P101" s="184"/>
      <c r="Q101" s="184"/>
      <c r="R101" s="184"/>
      <c r="S101" s="184"/>
      <c r="T101" s="184"/>
      <c r="U101" s="184"/>
    </row>
    <row r="102" spans="1:23" x14ac:dyDescent="0.25"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</row>
    <row r="103" spans="1:23" x14ac:dyDescent="0.25">
      <c r="B103" s="21" t="s">
        <v>1</v>
      </c>
      <c r="C103" s="61">
        <f>26275000*4.87</f>
        <v>127959250</v>
      </c>
      <c r="D103" s="15" t="s">
        <v>84</v>
      </c>
      <c r="N103" s="21" t="s">
        <v>115</v>
      </c>
      <c r="W103" s="21" t="s">
        <v>116</v>
      </c>
    </row>
    <row r="104" spans="1:23" x14ac:dyDescent="0.25">
      <c r="B104" s="21" t="s">
        <v>2</v>
      </c>
      <c r="C104" s="60">
        <f>C103/D121</f>
        <v>1.3135452453039287</v>
      </c>
    </row>
    <row r="107" spans="1:23" x14ac:dyDescent="0.25">
      <c r="B107" s="46"/>
      <c r="C107" s="46">
        <v>2014</v>
      </c>
      <c r="D107" s="46">
        <f t="shared" ref="D107" si="36">+C107+1</f>
        <v>2015</v>
      </c>
      <c r="E107" s="46">
        <f t="shared" ref="E107" si="37">+D107+1</f>
        <v>2016</v>
      </c>
      <c r="F107" s="46">
        <f>+E107+1</f>
        <v>2017</v>
      </c>
      <c r="G107" s="46">
        <f t="shared" ref="G107" si="38">+F107+1</f>
        <v>2018</v>
      </c>
      <c r="H107" s="46">
        <f t="shared" ref="H107" si="39">+G107+1</f>
        <v>2019</v>
      </c>
      <c r="I107" s="46">
        <f t="shared" ref="I107" si="40">+H107+1</f>
        <v>2020</v>
      </c>
      <c r="J107" s="46">
        <f t="shared" ref="J107" si="41">+I107+1</f>
        <v>2021</v>
      </c>
      <c r="K107" s="46">
        <f t="shared" ref="K107" si="42">+J107+1</f>
        <v>2022</v>
      </c>
      <c r="L107" s="46">
        <f t="shared" ref="L107" si="43">+K107+1</f>
        <v>2023</v>
      </c>
    </row>
    <row r="108" spans="1:23" x14ac:dyDescent="0.25">
      <c r="B108" s="46" t="s">
        <v>109</v>
      </c>
      <c r="C108" s="45">
        <v>0</v>
      </c>
      <c r="D108" s="45">
        <v>1</v>
      </c>
      <c r="E108" s="45">
        <v>1</v>
      </c>
      <c r="F108" s="45">
        <v>3</v>
      </c>
      <c r="G108" s="45">
        <v>3</v>
      </c>
      <c r="H108" s="45">
        <v>9</v>
      </c>
    </row>
    <row r="109" spans="1:23" x14ac:dyDescent="0.25">
      <c r="B109" s="46" t="s">
        <v>106</v>
      </c>
      <c r="I109" s="47">
        <v>22</v>
      </c>
      <c r="J109" s="47">
        <v>22</v>
      </c>
      <c r="K109" s="47">
        <v>22</v>
      </c>
      <c r="L109" s="47">
        <v>22</v>
      </c>
    </row>
    <row r="110" spans="1:23" x14ac:dyDescent="0.25">
      <c r="I110" s="48"/>
      <c r="J110" s="48"/>
      <c r="K110" s="48"/>
      <c r="L110" s="48"/>
    </row>
    <row r="111" spans="1:23" x14ac:dyDescent="0.25">
      <c r="B111" s="46" t="s">
        <v>114</v>
      </c>
      <c r="C111" s="46">
        <v>2021</v>
      </c>
      <c r="D111" s="46">
        <f t="shared" ref="D111" si="44">+C111+1</f>
        <v>2022</v>
      </c>
      <c r="E111" s="46">
        <f t="shared" ref="E111" si="45">+D111+1</f>
        <v>2023</v>
      </c>
      <c r="F111" s="46">
        <f t="shared" ref="F111" si="46">+E111+1</f>
        <v>2024</v>
      </c>
      <c r="G111" s="46">
        <f t="shared" ref="G111" si="47">+F111+1</f>
        <v>2025</v>
      </c>
      <c r="H111" s="46">
        <f t="shared" ref="H111" si="48">+G111+1</f>
        <v>2026</v>
      </c>
      <c r="I111" s="46">
        <f t="shared" ref="I111" si="49">+H111+1</f>
        <v>2027</v>
      </c>
      <c r="J111" s="46">
        <f t="shared" ref="J111" si="50">+I111+1</f>
        <v>2028</v>
      </c>
      <c r="K111" s="46">
        <f t="shared" ref="K111" si="51">+J111+1</f>
        <v>2029</v>
      </c>
      <c r="L111" s="48"/>
    </row>
    <row r="112" spans="1:23" x14ac:dyDescent="0.25">
      <c r="B112" s="46" t="s">
        <v>107</v>
      </c>
      <c r="C112" s="62">
        <f>$C$104*(D108/$L$109)</f>
        <v>5.970660205926949E-2</v>
      </c>
      <c r="D112" s="62">
        <f t="shared" ref="D112:G112" si="52">$C$104*(E108/$L$109)</f>
        <v>5.970660205926949E-2</v>
      </c>
      <c r="E112" s="62">
        <f t="shared" si="52"/>
        <v>0.17911980617780845</v>
      </c>
      <c r="F112" s="62">
        <f t="shared" si="52"/>
        <v>0.17911980617780845</v>
      </c>
      <c r="G112" s="62">
        <f t="shared" si="52"/>
        <v>0.53735941853342539</v>
      </c>
      <c r="H112" s="62">
        <f>$C$104*(I109/$L$109)</f>
        <v>1.3135452453039287</v>
      </c>
      <c r="I112" s="62">
        <f t="shared" ref="I112:K112" si="53">$C$104*(J109/$L$109)</f>
        <v>1.3135452453039287</v>
      </c>
      <c r="J112" s="62">
        <f t="shared" si="53"/>
        <v>1.3135452453039287</v>
      </c>
      <c r="K112" s="62">
        <f t="shared" si="53"/>
        <v>1.3135452453039287</v>
      </c>
      <c r="L112" s="48"/>
    </row>
    <row r="113" spans="2:31" x14ac:dyDescent="0.25">
      <c r="L113" s="48"/>
    </row>
    <row r="114" spans="2:31" x14ac:dyDescent="0.25">
      <c r="L114" s="48"/>
    </row>
    <row r="115" spans="2:31" x14ac:dyDescent="0.25">
      <c r="B115" s="46" t="s">
        <v>116</v>
      </c>
      <c r="C115" s="49" t="s">
        <v>4</v>
      </c>
      <c r="D115" s="49" t="s">
        <v>5</v>
      </c>
      <c r="E115" s="49" t="s">
        <v>6</v>
      </c>
      <c r="F115" s="49" t="s">
        <v>7</v>
      </c>
      <c r="G115" s="49" t="s">
        <v>8</v>
      </c>
      <c r="H115" s="49" t="s">
        <v>9</v>
      </c>
      <c r="I115" s="49" t="s">
        <v>10</v>
      </c>
      <c r="J115" s="50"/>
      <c r="K115" s="50"/>
      <c r="L115" s="48"/>
    </row>
    <row r="116" spans="2:31" x14ac:dyDescent="0.25">
      <c r="B116" s="46" t="s">
        <v>108</v>
      </c>
      <c r="C116" s="63">
        <v>12.96275422864859</v>
      </c>
      <c r="D116" s="63">
        <v>43.033986446737849</v>
      </c>
      <c r="E116" s="63">
        <v>100</v>
      </c>
      <c r="F116" s="63">
        <v>100</v>
      </c>
      <c r="G116" s="63">
        <v>100</v>
      </c>
      <c r="H116" s="63">
        <v>100</v>
      </c>
      <c r="I116" s="63">
        <v>100</v>
      </c>
      <c r="J116" s="50"/>
      <c r="K116" s="50"/>
      <c r="L116" s="48"/>
    </row>
    <row r="117" spans="2:31" x14ac:dyDescent="0.25">
      <c r="B117" s="46" t="s">
        <v>107</v>
      </c>
      <c r="C117" s="64">
        <f>C116</f>
        <v>12.96275422864859</v>
      </c>
      <c r="D117" s="64">
        <f t="shared" ref="D117:I117" si="54">D116</f>
        <v>43.033986446737849</v>
      </c>
      <c r="E117" s="64">
        <f t="shared" si="54"/>
        <v>100</v>
      </c>
      <c r="F117" s="64">
        <f t="shared" si="54"/>
        <v>100</v>
      </c>
      <c r="G117" s="64">
        <f t="shared" si="54"/>
        <v>100</v>
      </c>
      <c r="H117" s="64">
        <f t="shared" si="54"/>
        <v>100</v>
      </c>
      <c r="I117" s="64">
        <f t="shared" si="54"/>
        <v>100</v>
      </c>
      <c r="J117" s="50"/>
      <c r="K117" s="50"/>
      <c r="L117" s="48"/>
    </row>
    <row r="118" spans="2:31" x14ac:dyDescent="0.25">
      <c r="J118" s="50"/>
      <c r="K118" s="50"/>
      <c r="L118" s="48"/>
    </row>
    <row r="119" spans="2:31" x14ac:dyDescent="0.25">
      <c r="J119" s="50"/>
      <c r="K119" s="50"/>
      <c r="L119" s="48"/>
    </row>
    <row r="120" spans="2:31" x14ac:dyDescent="0.25">
      <c r="B120" s="51" t="s">
        <v>111</v>
      </c>
      <c r="C120" s="49" t="s">
        <v>112</v>
      </c>
      <c r="D120" s="49" t="s">
        <v>113</v>
      </c>
      <c r="E120" s="49" t="s">
        <v>73</v>
      </c>
      <c r="L120" s="48"/>
    </row>
    <row r="121" spans="2:31" x14ac:dyDescent="0.25">
      <c r="B121" s="51" t="s">
        <v>108</v>
      </c>
      <c r="C121" s="65">
        <v>993</v>
      </c>
      <c r="D121" s="66">
        <v>97415182.657368407</v>
      </c>
      <c r="E121" s="56">
        <f>SUM(Indicatori!M22:M23)/L109</f>
        <v>1.7619679951730576</v>
      </c>
      <c r="L121" s="48"/>
    </row>
    <row r="122" spans="2:31" x14ac:dyDescent="0.25">
      <c r="B122" s="51" t="s">
        <v>107</v>
      </c>
      <c r="C122" s="52">
        <f>C121</f>
        <v>993</v>
      </c>
      <c r="D122" s="53">
        <f>D121</f>
        <v>97415182.657368407</v>
      </c>
      <c r="E122" s="53">
        <f>E121</f>
        <v>1.7619679951730576</v>
      </c>
      <c r="L122" s="48"/>
    </row>
    <row r="123" spans="2:31" x14ac:dyDescent="0.25">
      <c r="L123" s="48"/>
    </row>
    <row r="124" spans="2:31" ht="14.4" thickBot="1" x14ac:dyDescent="0.3">
      <c r="L124" s="48"/>
    </row>
    <row r="125" spans="2:31" x14ac:dyDescent="0.25">
      <c r="B125" s="170" t="s">
        <v>48</v>
      </c>
      <c r="C125" s="171"/>
      <c r="E125" s="15" t="s">
        <v>72</v>
      </c>
      <c r="F125" s="15" t="s">
        <v>71</v>
      </c>
      <c r="L125" s="48"/>
      <c r="N125" s="21" t="s">
        <v>76</v>
      </c>
    </row>
    <row r="126" spans="2:31" ht="14.4" thickBot="1" x14ac:dyDescent="0.3">
      <c r="B126" s="79" t="s">
        <v>72</v>
      </c>
      <c r="C126" s="80" t="s">
        <v>74</v>
      </c>
      <c r="E126" s="15" t="s">
        <v>74</v>
      </c>
      <c r="F126" s="15" t="s">
        <v>75</v>
      </c>
      <c r="L126" s="48"/>
    </row>
    <row r="127" spans="2:31" x14ac:dyDescent="0.25">
      <c r="L127" s="48"/>
    </row>
    <row r="128" spans="2:31" x14ac:dyDescent="0.25">
      <c r="L128" s="48"/>
      <c r="M128" s="38"/>
      <c r="N128" s="38"/>
      <c r="O128" s="38"/>
      <c r="P128" s="38"/>
      <c r="Q128" s="38"/>
      <c r="R128" s="38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</row>
    <row r="129" spans="1:12" x14ac:dyDescent="0.25">
      <c r="B129" s="46" t="s">
        <v>110</v>
      </c>
      <c r="C129" s="46">
        <v>2021</v>
      </c>
      <c r="D129" s="46">
        <f t="shared" ref="D129" si="55">+C129+1</f>
        <v>2022</v>
      </c>
      <c r="E129" s="46">
        <f t="shared" ref="E129" si="56">+D129+1</f>
        <v>2023</v>
      </c>
      <c r="F129" s="46">
        <f t="shared" ref="F129" si="57">+E129+1</f>
        <v>2024</v>
      </c>
      <c r="G129" s="46">
        <f t="shared" ref="G129" si="58">+F129+1</f>
        <v>2025</v>
      </c>
      <c r="H129" s="46">
        <f t="shared" ref="H129" si="59">+G129+1</f>
        <v>2026</v>
      </c>
      <c r="I129" s="46">
        <f t="shared" ref="I129" si="60">+H129+1</f>
        <v>2027</v>
      </c>
      <c r="J129" s="46">
        <f t="shared" ref="J129" si="61">+I129+1</f>
        <v>2028</v>
      </c>
      <c r="K129" s="46">
        <f t="shared" ref="K129" si="62">+J129+1</f>
        <v>2029</v>
      </c>
      <c r="L129" s="48"/>
    </row>
    <row r="130" spans="1:12" x14ac:dyDescent="0.25">
      <c r="B130" s="46" t="s">
        <v>107</v>
      </c>
      <c r="C130" s="159">
        <f>$E$122*C112</f>
        <v>0.10520112192896662</v>
      </c>
      <c r="D130" s="159">
        <f t="shared" ref="D130:K130" si="63">$E$122*D112</f>
        <v>0.10520112192896662</v>
      </c>
      <c r="E130" s="159">
        <f t="shared" si="63"/>
        <v>0.31560336578689979</v>
      </c>
      <c r="F130" s="159">
        <f t="shared" si="63"/>
        <v>0.31560336578689979</v>
      </c>
      <c r="G130" s="159">
        <f t="shared" si="63"/>
        <v>0.94681009736069954</v>
      </c>
      <c r="H130" s="159">
        <f t="shared" si="63"/>
        <v>2.3144246824372652</v>
      </c>
      <c r="I130" s="159">
        <f t="shared" si="63"/>
        <v>2.3144246824372652</v>
      </c>
      <c r="J130" s="159">
        <f t="shared" si="63"/>
        <v>2.3144246824372652</v>
      </c>
      <c r="K130" s="159">
        <f t="shared" si="63"/>
        <v>2.3144246824372652</v>
      </c>
      <c r="L130" s="48"/>
    </row>
    <row r="131" spans="1:12" x14ac:dyDescent="0.25">
      <c r="C131" s="160"/>
      <c r="D131" s="160"/>
      <c r="E131" s="160"/>
      <c r="F131" s="160"/>
      <c r="G131" s="160"/>
      <c r="H131" s="160"/>
      <c r="I131" s="160"/>
      <c r="J131" s="160"/>
      <c r="K131" s="160"/>
      <c r="L131" s="48"/>
    </row>
    <row r="132" spans="1:12" x14ac:dyDescent="0.25">
      <c r="B132" s="113" t="s">
        <v>72</v>
      </c>
      <c r="C132" s="162"/>
      <c r="D132" s="160"/>
      <c r="E132" s="160"/>
      <c r="F132" s="160"/>
      <c r="G132" s="160"/>
      <c r="H132" s="160"/>
      <c r="I132" s="160"/>
      <c r="J132" s="160"/>
      <c r="K132" s="160"/>
    </row>
    <row r="133" spans="1:12" x14ac:dyDescent="0.25">
      <c r="B133" s="46" t="s">
        <v>46</v>
      </c>
      <c r="C133" s="163">
        <f>F130</f>
        <v>0.31560336578689979</v>
      </c>
      <c r="D133" s="164"/>
      <c r="E133" s="164"/>
      <c r="F133" s="164"/>
      <c r="G133" s="164"/>
      <c r="H133" s="164"/>
      <c r="I133" s="164"/>
      <c r="J133" s="164"/>
      <c r="K133" s="164"/>
      <c r="L133" s="38"/>
    </row>
    <row r="134" spans="1:12" x14ac:dyDescent="0.25">
      <c r="B134" s="46" t="s">
        <v>47</v>
      </c>
      <c r="C134" s="163">
        <f>K130</f>
        <v>2.3144246824372652</v>
      </c>
      <c r="D134" s="160"/>
      <c r="E134" s="160"/>
      <c r="F134" s="160"/>
      <c r="G134" s="160"/>
      <c r="H134" s="160"/>
      <c r="I134" s="160"/>
      <c r="J134" s="160"/>
      <c r="K134" s="160"/>
    </row>
    <row r="136" spans="1:12" x14ac:dyDescent="0.25">
      <c r="A136" s="19"/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</row>
    <row r="137" spans="1:12" x14ac:dyDescent="0.25">
      <c r="A137" s="19"/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</row>
    <row r="138" spans="1:12" x14ac:dyDescent="0.25">
      <c r="A138" s="19"/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</row>
    <row r="139" spans="1:12" x14ac:dyDescent="0.25">
      <c r="A139" s="19"/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</row>
    <row r="140" spans="1:12" x14ac:dyDescent="0.25">
      <c r="A140" s="19"/>
      <c r="B140" s="19"/>
      <c r="C140" s="19"/>
      <c r="D140" s="19"/>
      <c r="E140" s="19"/>
      <c r="F140" s="19"/>
      <c r="G140" s="19"/>
      <c r="H140" s="19"/>
      <c r="I140" s="19"/>
      <c r="J140" s="19"/>
      <c r="K140" s="19"/>
      <c r="L140" s="19"/>
    </row>
    <row r="141" spans="1:12" x14ac:dyDescent="0.25">
      <c r="A141" s="19"/>
      <c r="B141" s="19"/>
      <c r="C141" s="19"/>
      <c r="D141" s="19"/>
      <c r="E141" s="19"/>
      <c r="F141" s="19"/>
      <c r="G141" s="19"/>
      <c r="H141" s="19"/>
      <c r="I141" s="19"/>
      <c r="J141" s="19"/>
      <c r="K141" s="19"/>
      <c r="L141" s="19"/>
    </row>
    <row r="142" spans="1:12" x14ac:dyDescent="0.25">
      <c r="A142" s="19"/>
      <c r="B142" s="19"/>
      <c r="C142" s="19"/>
      <c r="D142" s="19"/>
      <c r="E142" s="19"/>
      <c r="F142" s="19"/>
      <c r="G142" s="19"/>
      <c r="H142" s="19"/>
      <c r="I142" s="19"/>
      <c r="J142" s="19"/>
      <c r="K142" s="19"/>
      <c r="L142" s="19"/>
    </row>
    <row r="143" spans="1:12" x14ac:dyDescent="0.25">
      <c r="A143" s="19"/>
      <c r="B143" s="19"/>
      <c r="C143" s="19"/>
      <c r="D143" s="19"/>
      <c r="E143" s="19"/>
      <c r="F143" s="19"/>
      <c r="G143" s="19"/>
      <c r="H143" s="19"/>
      <c r="I143" s="19"/>
      <c r="J143" s="19"/>
      <c r="K143" s="19"/>
      <c r="L143" s="19"/>
    </row>
    <row r="144" spans="1:12" x14ac:dyDescent="0.25">
      <c r="A144" s="19"/>
      <c r="B144" s="19"/>
      <c r="C144" s="19"/>
      <c r="D144" s="19"/>
      <c r="E144" s="19"/>
      <c r="F144" s="19"/>
      <c r="G144" s="19"/>
      <c r="H144" s="19"/>
      <c r="I144" s="19"/>
      <c r="J144" s="19"/>
      <c r="K144" s="19"/>
      <c r="L144" s="19"/>
    </row>
    <row r="145" spans="1:31" x14ac:dyDescent="0.25">
      <c r="A145" s="19"/>
      <c r="B145" s="19"/>
      <c r="C145" s="19"/>
      <c r="D145" s="19"/>
      <c r="E145" s="19"/>
      <c r="F145" s="19"/>
      <c r="G145" s="19"/>
      <c r="H145" s="19"/>
      <c r="I145" s="19"/>
      <c r="J145" s="19"/>
      <c r="K145" s="19"/>
      <c r="L145" s="19"/>
    </row>
    <row r="146" spans="1:31" s="38" customFormat="1" ht="14.4" thickBot="1" x14ac:dyDescent="0.3">
      <c r="A146" s="16"/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</row>
    <row r="147" spans="1:31" ht="19.2" customHeight="1" x14ac:dyDescent="0.35">
      <c r="A147" s="176">
        <v>1.3</v>
      </c>
      <c r="B147" s="17" t="s">
        <v>82</v>
      </c>
      <c r="C147" s="19"/>
      <c r="D147" s="19"/>
      <c r="E147" s="19"/>
      <c r="F147" s="19"/>
      <c r="G147" s="19"/>
      <c r="H147" s="19"/>
      <c r="I147" s="19"/>
      <c r="J147" s="19"/>
      <c r="K147" s="19"/>
      <c r="L147" s="19"/>
    </row>
    <row r="148" spans="1:31" s="38" customFormat="1" ht="19.2" customHeight="1" x14ac:dyDescent="0.35">
      <c r="A148" s="177"/>
      <c r="B148" s="40" t="s">
        <v>83</v>
      </c>
      <c r="C148" s="39"/>
      <c r="D148" s="39"/>
      <c r="E148" s="39"/>
      <c r="F148" s="39"/>
      <c r="G148" s="39"/>
      <c r="H148" s="39"/>
      <c r="I148" s="39"/>
      <c r="J148" s="39"/>
      <c r="K148" s="39"/>
      <c r="L148" s="39"/>
    </row>
    <row r="149" spans="1:31" x14ac:dyDescent="0.25">
      <c r="B149" s="19"/>
      <c r="C149" s="19"/>
      <c r="D149" s="19"/>
      <c r="E149" s="19"/>
      <c r="F149" s="19"/>
      <c r="G149" s="19"/>
      <c r="H149" s="19"/>
      <c r="I149" s="19"/>
      <c r="J149" s="19"/>
      <c r="K149" s="19"/>
      <c r="L149" s="19"/>
    </row>
    <row r="150" spans="1:31" x14ac:dyDescent="0.25">
      <c r="B150" s="21" t="s">
        <v>1</v>
      </c>
      <c r="C150" s="61">
        <f>180639000*4.87</f>
        <v>879711930</v>
      </c>
      <c r="D150" s="15" t="s">
        <v>84</v>
      </c>
    </row>
    <row r="151" spans="1:31" x14ac:dyDescent="0.25">
      <c r="B151" s="21" t="s">
        <v>2</v>
      </c>
      <c r="C151" s="60">
        <f>C150/D168</f>
        <v>286.5779608823421</v>
      </c>
    </row>
    <row r="152" spans="1:31" x14ac:dyDescent="0.25">
      <c r="N152" s="21" t="s">
        <v>115</v>
      </c>
      <c r="W152" s="21" t="s">
        <v>116</v>
      </c>
    </row>
    <row r="153" spans="1:31" x14ac:dyDescent="0.25">
      <c r="B153" s="46"/>
      <c r="C153" s="46">
        <v>2014</v>
      </c>
      <c r="D153" s="46">
        <f t="shared" ref="D153:L153" si="64">+C153+1</f>
        <v>2015</v>
      </c>
      <c r="E153" s="46">
        <f t="shared" si="64"/>
        <v>2016</v>
      </c>
      <c r="F153" s="46">
        <f t="shared" si="64"/>
        <v>2017</v>
      </c>
      <c r="G153" s="46">
        <f t="shared" si="64"/>
        <v>2018</v>
      </c>
      <c r="H153" s="46">
        <f t="shared" si="64"/>
        <v>2019</v>
      </c>
      <c r="I153" s="46">
        <f t="shared" si="64"/>
        <v>2020</v>
      </c>
      <c r="J153" s="46">
        <f t="shared" si="64"/>
        <v>2021</v>
      </c>
      <c r="K153" s="46">
        <f t="shared" si="64"/>
        <v>2022</v>
      </c>
      <c r="L153" s="46">
        <f t="shared" si="64"/>
        <v>2023</v>
      </c>
    </row>
    <row r="154" spans="1:31" x14ac:dyDescent="0.25">
      <c r="B154" s="46" t="s">
        <v>109</v>
      </c>
      <c r="C154" s="45">
        <v>1</v>
      </c>
      <c r="D154" s="45">
        <v>1</v>
      </c>
      <c r="E154" s="45">
        <v>6</v>
      </c>
      <c r="F154" s="45">
        <v>97</v>
      </c>
      <c r="G154" s="45">
        <v>512</v>
      </c>
      <c r="H154" s="45">
        <v>973</v>
      </c>
    </row>
    <row r="155" spans="1:31" x14ac:dyDescent="0.25">
      <c r="B155" s="46" t="s">
        <v>106</v>
      </c>
      <c r="I155" s="47">
        <v>1434</v>
      </c>
      <c r="J155" s="47">
        <v>1895</v>
      </c>
      <c r="K155" s="47">
        <v>1895</v>
      </c>
      <c r="L155" s="47">
        <v>1895</v>
      </c>
    </row>
    <row r="156" spans="1:31" x14ac:dyDescent="0.25">
      <c r="I156" s="48"/>
      <c r="J156" s="48"/>
      <c r="K156" s="48"/>
      <c r="L156" s="48"/>
    </row>
    <row r="157" spans="1:31" x14ac:dyDescent="0.25">
      <c r="B157" s="46" t="s">
        <v>3</v>
      </c>
      <c r="C157" s="46">
        <v>2021</v>
      </c>
      <c r="D157" s="46">
        <f t="shared" ref="D157:K157" si="65">+C157+1</f>
        <v>2022</v>
      </c>
      <c r="E157" s="46">
        <f t="shared" si="65"/>
        <v>2023</v>
      </c>
      <c r="F157" s="46">
        <f t="shared" si="65"/>
        <v>2024</v>
      </c>
      <c r="G157" s="46">
        <f t="shared" si="65"/>
        <v>2025</v>
      </c>
      <c r="H157" s="46">
        <f t="shared" si="65"/>
        <v>2026</v>
      </c>
      <c r="I157" s="46">
        <f t="shared" si="65"/>
        <v>2027</v>
      </c>
      <c r="J157" s="46">
        <f t="shared" si="65"/>
        <v>2028</v>
      </c>
      <c r="K157" s="46">
        <f t="shared" si="65"/>
        <v>2029</v>
      </c>
      <c r="L157" s="48"/>
    </row>
    <row r="158" spans="1:31" x14ac:dyDescent="0.25">
      <c r="B158" s="46" t="s">
        <v>107</v>
      </c>
      <c r="C158" s="62">
        <f>$C$151*(D154/$L$155)</f>
        <v>0.15122847539965281</v>
      </c>
      <c r="D158" s="62">
        <f t="shared" ref="D158:G158" si="66">$C$151*(E154/$L$155)</f>
        <v>0.90737085239791693</v>
      </c>
      <c r="E158" s="62">
        <f t="shared" si="66"/>
        <v>14.669162113766323</v>
      </c>
      <c r="F158" s="62">
        <f t="shared" si="66"/>
        <v>77.42897940462224</v>
      </c>
      <c r="G158" s="62">
        <f t="shared" si="66"/>
        <v>147.14530656386219</v>
      </c>
      <c r="H158" s="62">
        <f>$C$151*(I155/$L$155)</f>
        <v>216.86163372310216</v>
      </c>
      <c r="I158" s="62">
        <f t="shared" ref="I158:K158" si="67">$C$151*(J155/$L$155)</f>
        <v>286.5779608823421</v>
      </c>
      <c r="J158" s="62">
        <f t="shared" si="67"/>
        <v>286.5779608823421</v>
      </c>
      <c r="K158" s="62">
        <f t="shared" si="67"/>
        <v>286.5779608823421</v>
      </c>
      <c r="L158" s="48"/>
    </row>
    <row r="159" spans="1:31" x14ac:dyDescent="0.25">
      <c r="L159" s="48"/>
    </row>
    <row r="160" spans="1:31" x14ac:dyDescent="0.25">
      <c r="L160" s="48"/>
    </row>
    <row r="161" spans="2:14" x14ac:dyDescent="0.25">
      <c r="B161" s="46" t="s">
        <v>116</v>
      </c>
      <c r="C161" s="49" t="s">
        <v>4</v>
      </c>
      <c r="D161" s="49" t="s">
        <v>5</v>
      </c>
      <c r="E161" s="49" t="s">
        <v>6</v>
      </c>
      <c r="F161" s="49" t="s">
        <v>7</v>
      </c>
      <c r="G161" s="49" t="s">
        <v>8</v>
      </c>
      <c r="H161" s="49" t="s">
        <v>9</v>
      </c>
      <c r="I161" s="49" t="s">
        <v>10</v>
      </c>
      <c r="J161" s="50"/>
      <c r="K161" s="50"/>
      <c r="L161" s="48"/>
    </row>
    <row r="162" spans="2:14" x14ac:dyDescent="0.25">
      <c r="B162" s="46" t="s">
        <v>108</v>
      </c>
      <c r="C162" s="63">
        <v>60.2079957557252</v>
      </c>
      <c r="D162" s="63">
        <v>88.779415702566268</v>
      </c>
      <c r="E162" s="63">
        <v>100</v>
      </c>
      <c r="F162" s="63">
        <v>100</v>
      </c>
      <c r="G162" s="63">
        <v>100</v>
      </c>
      <c r="H162" s="63">
        <v>100</v>
      </c>
      <c r="I162" s="63">
        <v>100</v>
      </c>
      <c r="L162" s="48"/>
    </row>
    <row r="163" spans="2:14" x14ac:dyDescent="0.25">
      <c r="B163" s="46" t="s">
        <v>107</v>
      </c>
      <c r="C163" s="64">
        <f>C162</f>
        <v>60.2079957557252</v>
      </c>
      <c r="D163" s="64">
        <f t="shared" ref="D163:I163" si="68">D162</f>
        <v>88.779415702566268</v>
      </c>
      <c r="E163" s="64">
        <f t="shared" si="68"/>
        <v>100</v>
      </c>
      <c r="F163" s="64">
        <f t="shared" si="68"/>
        <v>100</v>
      </c>
      <c r="G163" s="64">
        <f t="shared" si="68"/>
        <v>100</v>
      </c>
      <c r="H163" s="64">
        <f t="shared" si="68"/>
        <v>100</v>
      </c>
      <c r="I163" s="64">
        <f t="shared" si="68"/>
        <v>100</v>
      </c>
      <c r="L163" s="48"/>
    </row>
    <row r="164" spans="2:14" x14ac:dyDescent="0.25">
      <c r="L164" s="48"/>
    </row>
    <row r="165" spans="2:14" x14ac:dyDescent="0.25">
      <c r="L165" s="48"/>
    </row>
    <row r="166" spans="2:14" x14ac:dyDescent="0.25">
      <c r="B166" s="51" t="s">
        <v>111</v>
      </c>
      <c r="C166" s="146" t="s">
        <v>112</v>
      </c>
      <c r="D166" s="49" t="s">
        <v>113</v>
      </c>
      <c r="E166" s="49" t="s">
        <v>19</v>
      </c>
      <c r="L166" s="48"/>
    </row>
    <row r="167" spans="2:14" x14ac:dyDescent="0.25">
      <c r="B167" s="51" t="s">
        <v>108</v>
      </c>
      <c r="C167" s="68">
        <v>1031.4041353383459</v>
      </c>
      <c r="D167" s="68">
        <v>3069712.4345900971</v>
      </c>
      <c r="E167" s="56">
        <f>Indicatori!M6/CDF!L155</f>
        <v>2.3727707138117089</v>
      </c>
      <c r="L167" s="48"/>
    </row>
    <row r="168" spans="2:14" x14ac:dyDescent="0.25">
      <c r="B168" s="51" t="s">
        <v>107</v>
      </c>
      <c r="C168" s="52">
        <f>C167</f>
        <v>1031.4041353383459</v>
      </c>
      <c r="D168" s="52">
        <f>D167</f>
        <v>3069712.4345900971</v>
      </c>
      <c r="E168" s="59"/>
      <c r="L168" s="48"/>
    </row>
    <row r="169" spans="2:14" x14ac:dyDescent="0.25">
      <c r="L169" s="48"/>
    </row>
    <row r="170" spans="2:14" ht="14.4" thickBot="1" x14ac:dyDescent="0.3">
      <c r="L170" s="48"/>
    </row>
    <row r="171" spans="2:14" x14ac:dyDescent="0.25">
      <c r="B171" s="170" t="s">
        <v>48</v>
      </c>
      <c r="C171" s="171"/>
      <c r="E171" s="15" t="s">
        <v>49</v>
      </c>
      <c r="F171" s="15" t="s">
        <v>79</v>
      </c>
      <c r="L171" s="48"/>
    </row>
    <row r="172" spans="2:14" ht="15" customHeight="1" thickBot="1" x14ac:dyDescent="0.3">
      <c r="B172" s="54" t="s">
        <v>49</v>
      </c>
      <c r="C172" s="55" t="s">
        <v>19</v>
      </c>
      <c r="E172" s="15" t="s">
        <v>19</v>
      </c>
      <c r="F172" s="15" t="s">
        <v>78</v>
      </c>
      <c r="L172" s="48"/>
    </row>
    <row r="173" spans="2:14" x14ac:dyDescent="0.25">
      <c r="L173" s="48"/>
    </row>
    <row r="174" spans="2:14" x14ac:dyDescent="0.25">
      <c r="L174" s="48"/>
      <c r="N174" s="21" t="s">
        <v>50</v>
      </c>
    </row>
    <row r="175" spans="2:14" x14ac:dyDescent="0.25">
      <c r="B175" s="46" t="s">
        <v>110</v>
      </c>
      <c r="C175" s="46">
        <v>2021</v>
      </c>
      <c r="D175" s="46">
        <f t="shared" ref="D175" si="69">+C175+1</f>
        <v>2022</v>
      </c>
      <c r="E175" s="46">
        <f t="shared" ref="E175" si="70">+D175+1</f>
        <v>2023</v>
      </c>
      <c r="F175" s="46">
        <f t="shared" ref="F175" si="71">+E175+1</f>
        <v>2024</v>
      </c>
      <c r="G175" s="46">
        <f t="shared" ref="G175" si="72">+F175+1</f>
        <v>2025</v>
      </c>
      <c r="H175" s="46">
        <f t="shared" ref="H175" si="73">+G175+1</f>
        <v>2026</v>
      </c>
      <c r="I175" s="46">
        <f t="shared" ref="I175" si="74">+H175+1</f>
        <v>2027</v>
      </c>
      <c r="J175" s="46">
        <f t="shared" ref="J175" si="75">+I175+1</f>
        <v>2028</v>
      </c>
      <c r="K175" s="46">
        <f t="shared" ref="K175" si="76">+J175+1</f>
        <v>2029</v>
      </c>
      <c r="L175" s="48"/>
    </row>
    <row r="176" spans="2:14" x14ac:dyDescent="0.25">
      <c r="B176" s="46" t="s">
        <v>107</v>
      </c>
      <c r="C176" s="159">
        <f>$E$167*C158</f>
        <v>0.35883049752269064</v>
      </c>
      <c r="D176" s="159">
        <f t="shared" ref="D176:K176" si="77">$E$167*D158</f>
        <v>2.1529829851361439</v>
      </c>
      <c r="E176" s="159">
        <f t="shared" si="77"/>
        <v>34.806558259700992</v>
      </c>
      <c r="F176" s="159">
        <f t="shared" si="77"/>
        <v>183.72121473161761</v>
      </c>
      <c r="G176" s="159">
        <f t="shared" si="77"/>
        <v>349.14207408957805</v>
      </c>
      <c r="H176" s="159">
        <f t="shared" si="77"/>
        <v>514.56293344753851</v>
      </c>
      <c r="I176" s="159">
        <f>$E$167*I158</f>
        <v>679.98379280549887</v>
      </c>
      <c r="J176" s="159">
        <f t="shared" si="77"/>
        <v>679.98379280549887</v>
      </c>
      <c r="K176" s="159">
        <f t="shared" si="77"/>
        <v>679.98379280549887</v>
      </c>
      <c r="L176" s="48"/>
    </row>
    <row r="177" spans="2:12" x14ac:dyDescent="0.25">
      <c r="C177" s="160"/>
      <c r="D177" s="160"/>
      <c r="E177" s="160"/>
      <c r="F177" s="160"/>
      <c r="G177" s="160"/>
      <c r="H177" s="160"/>
      <c r="I177" s="160"/>
      <c r="J177" s="160"/>
      <c r="K177" s="160"/>
      <c r="L177" s="48"/>
    </row>
    <row r="178" spans="2:12" s="38" customFormat="1" x14ac:dyDescent="0.25">
      <c r="B178" s="58" t="s">
        <v>49</v>
      </c>
      <c r="C178" s="162"/>
      <c r="D178" s="160"/>
      <c r="E178" s="160"/>
      <c r="F178" s="160"/>
      <c r="G178" s="160"/>
      <c r="H178" s="160"/>
      <c r="I178" s="160"/>
      <c r="J178" s="160"/>
      <c r="K178" s="160"/>
      <c r="L178" s="48"/>
    </row>
    <row r="179" spans="2:12" x14ac:dyDescent="0.25">
      <c r="B179" s="46" t="s">
        <v>46</v>
      </c>
      <c r="C179" s="163">
        <f>F176</f>
        <v>183.72121473161761</v>
      </c>
      <c r="D179" s="164"/>
      <c r="E179" s="164"/>
      <c r="F179" s="164"/>
      <c r="G179" s="164"/>
      <c r="H179" s="164"/>
      <c r="I179" s="164"/>
      <c r="J179" s="164"/>
      <c r="K179" s="164"/>
      <c r="L179" s="48"/>
    </row>
    <row r="180" spans="2:12" x14ac:dyDescent="0.25">
      <c r="B180" s="46" t="s">
        <v>47</v>
      </c>
      <c r="C180" s="163">
        <f>K176</f>
        <v>679.98379280549887</v>
      </c>
      <c r="D180" s="160"/>
      <c r="E180" s="160"/>
      <c r="F180" s="160"/>
      <c r="G180" s="160"/>
      <c r="H180" s="160"/>
      <c r="I180" s="160"/>
      <c r="J180" s="160"/>
      <c r="K180" s="160"/>
    </row>
    <row r="191" spans="2:12" x14ac:dyDescent="0.25">
      <c r="B191" s="19"/>
      <c r="C191" s="19"/>
      <c r="D191" s="19"/>
      <c r="E191" s="19"/>
      <c r="F191" s="19"/>
      <c r="G191" s="19"/>
      <c r="H191" s="19"/>
      <c r="I191" s="19"/>
      <c r="J191" s="19"/>
      <c r="K191" s="19"/>
      <c r="L191" s="19"/>
    </row>
    <row r="192" spans="2:12" x14ac:dyDescent="0.25">
      <c r="B192" s="19"/>
      <c r="C192" s="19"/>
      <c r="D192" s="19"/>
      <c r="E192" s="19"/>
      <c r="F192" s="19"/>
      <c r="G192" s="19"/>
      <c r="H192" s="19"/>
      <c r="I192" s="19"/>
      <c r="J192" s="19"/>
      <c r="K192" s="19"/>
      <c r="L192" s="19"/>
    </row>
    <row r="193" spans="1:31" x14ac:dyDescent="0.25">
      <c r="B193" s="19"/>
      <c r="C193" s="19"/>
      <c r="D193" s="19"/>
      <c r="E193" s="19"/>
      <c r="F193" s="19"/>
      <c r="G193" s="19"/>
      <c r="H193" s="19"/>
      <c r="I193" s="19"/>
      <c r="J193" s="19"/>
      <c r="K193" s="19"/>
      <c r="L193" s="19"/>
    </row>
    <row r="194" spans="1:31" x14ac:dyDescent="0.25">
      <c r="B194" s="19"/>
      <c r="C194" s="19"/>
      <c r="D194" s="19"/>
      <c r="E194" s="19"/>
      <c r="F194" s="19"/>
      <c r="G194" s="19"/>
      <c r="H194" s="19"/>
      <c r="I194" s="19"/>
      <c r="J194" s="19"/>
      <c r="K194" s="19"/>
      <c r="L194" s="19"/>
    </row>
    <row r="195" spans="1:31" ht="14.4" thickBot="1" x14ac:dyDescent="0.3">
      <c r="A195" s="16"/>
      <c r="B195" s="67"/>
      <c r="C195" s="67"/>
      <c r="D195" s="67"/>
      <c r="E195" s="67"/>
      <c r="F195" s="67"/>
      <c r="G195" s="67"/>
      <c r="H195" s="67"/>
      <c r="I195" s="67"/>
      <c r="J195" s="67"/>
      <c r="K195" s="67"/>
      <c r="L195" s="67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  <c r="Z195" s="16"/>
      <c r="AA195" s="16"/>
      <c r="AB195" s="16"/>
      <c r="AC195" s="16"/>
      <c r="AD195" s="16"/>
      <c r="AE195" s="16"/>
    </row>
    <row r="196" spans="1:31" ht="19.2" x14ac:dyDescent="0.35">
      <c r="A196" s="176">
        <v>3.1</v>
      </c>
      <c r="B196" s="17" t="s">
        <v>39</v>
      </c>
      <c r="C196" s="19"/>
      <c r="D196" s="19"/>
      <c r="E196" s="19"/>
      <c r="F196" s="19"/>
      <c r="G196" s="19"/>
      <c r="H196" s="19"/>
      <c r="I196" s="19"/>
      <c r="J196" s="19"/>
      <c r="K196" s="19"/>
      <c r="L196" s="19"/>
    </row>
    <row r="197" spans="1:31" s="38" customFormat="1" ht="19.2" x14ac:dyDescent="0.35">
      <c r="A197" s="178"/>
      <c r="B197" s="40" t="s">
        <v>119</v>
      </c>
      <c r="C197" s="39"/>
      <c r="D197" s="39"/>
      <c r="E197" s="39"/>
      <c r="F197" s="39"/>
      <c r="G197" s="39"/>
      <c r="H197" s="39"/>
      <c r="I197" s="39"/>
      <c r="J197" s="39"/>
      <c r="K197" s="39"/>
      <c r="L197" s="39"/>
    </row>
    <row r="198" spans="1:31" ht="19.2" customHeight="1" x14ac:dyDescent="0.25">
      <c r="B198" s="19"/>
      <c r="C198" s="19"/>
      <c r="D198" s="19"/>
      <c r="E198" s="19"/>
      <c r="F198" s="19"/>
      <c r="G198" s="19"/>
      <c r="H198" s="19"/>
      <c r="I198" s="19"/>
      <c r="J198" s="19"/>
      <c r="K198" s="19"/>
      <c r="L198" s="19"/>
    </row>
    <row r="199" spans="1:31" ht="19.2" customHeight="1" x14ac:dyDescent="0.25">
      <c r="B199" s="21" t="s">
        <v>1</v>
      </c>
      <c r="C199" s="61">
        <f>162699000*4.87</f>
        <v>792344130</v>
      </c>
    </row>
    <row r="200" spans="1:31" x14ac:dyDescent="0.25">
      <c r="B200" s="21" t="s">
        <v>2</v>
      </c>
      <c r="C200" s="57">
        <f>C199/D217</f>
        <v>101.76838640972527</v>
      </c>
    </row>
    <row r="201" spans="1:31" x14ac:dyDescent="0.25">
      <c r="N201" s="21" t="s">
        <v>115</v>
      </c>
      <c r="W201" s="21" t="s">
        <v>116</v>
      </c>
    </row>
    <row r="202" spans="1:31" x14ac:dyDescent="0.25">
      <c r="B202" s="46"/>
      <c r="C202" s="46">
        <v>2014</v>
      </c>
      <c r="D202" s="46">
        <f t="shared" ref="D202" si="78">+C202+1</f>
        <v>2015</v>
      </c>
      <c r="E202" s="46">
        <f t="shared" ref="E202" si="79">+D202+1</f>
        <v>2016</v>
      </c>
      <c r="F202" s="46">
        <f t="shared" ref="F202" si="80">+E202+1</f>
        <v>2017</v>
      </c>
      <c r="G202" s="46">
        <f t="shared" ref="G202" si="81">+F202+1</f>
        <v>2018</v>
      </c>
      <c r="H202" s="46">
        <f t="shared" ref="H202" si="82">+G202+1</f>
        <v>2019</v>
      </c>
      <c r="I202" s="46">
        <f t="shared" ref="I202" si="83">+H202+1</f>
        <v>2020</v>
      </c>
      <c r="J202" s="46">
        <f t="shared" ref="J202" si="84">+I202+1</f>
        <v>2021</v>
      </c>
      <c r="K202" s="46">
        <f t="shared" ref="K202" si="85">+J202+1</f>
        <v>2022</v>
      </c>
      <c r="L202" s="46">
        <f t="shared" ref="L202" si="86">+K202+1</f>
        <v>2023</v>
      </c>
    </row>
    <row r="203" spans="1:31" x14ac:dyDescent="0.25">
      <c r="B203" s="46" t="s">
        <v>109</v>
      </c>
      <c r="C203" s="45">
        <v>0</v>
      </c>
      <c r="D203" s="45">
        <v>118</v>
      </c>
      <c r="E203" s="45">
        <v>148</v>
      </c>
      <c r="F203" s="45">
        <v>268</v>
      </c>
      <c r="G203" s="45">
        <v>440</v>
      </c>
      <c r="H203" s="45">
        <v>628</v>
      </c>
    </row>
    <row r="204" spans="1:31" x14ac:dyDescent="0.25">
      <c r="B204" s="46" t="s">
        <v>106</v>
      </c>
      <c r="I204" s="47">
        <v>808</v>
      </c>
      <c r="J204" s="47">
        <v>988</v>
      </c>
      <c r="K204" s="47">
        <v>988</v>
      </c>
      <c r="L204" s="47">
        <v>988</v>
      </c>
    </row>
    <row r="205" spans="1:31" x14ac:dyDescent="0.25">
      <c r="I205" s="48"/>
      <c r="J205" s="48"/>
      <c r="K205" s="48"/>
      <c r="L205" s="48"/>
    </row>
    <row r="206" spans="1:31" x14ac:dyDescent="0.25">
      <c r="B206" s="46" t="s">
        <v>3</v>
      </c>
      <c r="C206" s="46">
        <v>2021</v>
      </c>
      <c r="D206" s="46">
        <f t="shared" ref="D206" si="87">+C206+1</f>
        <v>2022</v>
      </c>
      <c r="E206" s="46">
        <f t="shared" ref="E206" si="88">+D206+1</f>
        <v>2023</v>
      </c>
      <c r="F206" s="46">
        <f t="shared" ref="F206" si="89">+E206+1</f>
        <v>2024</v>
      </c>
      <c r="G206" s="46">
        <f t="shared" ref="G206" si="90">+F206+1</f>
        <v>2025</v>
      </c>
      <c r="H206" s="46">
        <f t="shared" ref="H206" si="91">+G206+1</f>
        <v>2026</v>
      </c>
      <c r="I206" s="46">
        <f t="shared" ref="I206" si="92">+H206+1</f>
        <v>2027</v>
      </c>
      <c r="J206" s="46">
        <f t="shared" ref="J206" si="93">+I206+1</f>
        <v>2028</v>
      </c>
      <c r="K206" s="46">
        <f t="shared" ref="K206" si="94">+J206+1</f>
        <v>2029</v>
      </c>
      <c r="L206" s="48"/>
    </row>
    <row r="207" spans="1:31" x14ac:dyDescent="0.25">
      <c r="B207" s="46" t="s">
        <v>107</v>
      </c>
      <c r="C207" s="52">
        <f>$C$200*(D203/$L$204)</f>
        <v>12.154523882942897</v>
      </c>
      <c r="D207" s="52">
        <f t="shared" ref="D207:G207" si="95">$C$200*(E203/$L$204)</f>
        <v>15.244657073521598</v>
      </c>
      <c r="E207" s="52">
        <f t="shared" si="95"/>
        <v>27.605189835836409</v>
      </c>
      <c r="F207" s="52">
        <f t="shared" si="95"/>
        <v>45.321953461820968</v>
      </c>
      <c r="G207" s="52">
        <f t="shared" si="95"/>
        <v>64.68678812278084</v>
      </c>
      <c r="H207" s="52">
        <f>$C$200*(I204/$L$204)</f>
        <v>83.227587266253053</v>
      </c>
      <c r="I207" s="52">
        <f t="shared" ref="I207:K207" si="96">$C$200*(J204/$L$204)</f>
        <v>101.76838640972527</v>
      </c>
      <c r="J207" s="52">
        <f t="shared" si="96"/>
        <v>101.76838640972527</v>
      </c>
      <c r="K207" s="52">
        <f t="shared" si="96"/>
        <v>101.76838640972527</v>
      </c>
      <c r="L207" s="48"/>
    </row>
    <row r="208" spans="1:31" x14ac:dyDescent="0.25">
      <c r="L208" s="48"/>
    </row>
    <row r="209" spans="2:12" x14ac:dyDescent="0.25">
      <c r="L209" s="48"/>
    </row>
    <row r="210" spans="2:12" x14ac:dyDescent="0.25">
      <c r="B210" s="46" t="s">
        <v>116</v>
      </c>
      <c r="C210" s="49" t="s">
        <v>4</v>
      </c>
      <c r="D210" s="49" t="s">
        <v>5</v>
      </c>
      <c r="E210" s="49" t="s">
        <v>6</v>
      </c>
      <c r="F210" s="49" t="s">
        <v>7</v>
      </c>
      <c r="G210" s="49" t="s">
        <v>8</v>
      </c>
      <c r="H210" s="49" t="s">
        <v>9</v>
      </c>
      <c r="I210" s="49" t="s">
        <v>10</v>
      </c>
      <c r="J210" s="50"/>
      <c r="K210" s="50"/>
      <c r="L210" s="48"/>
    </row>
    <row r="211" spans="2:12" x14ac:dyDescent="0.25">
      <c r="B211" s="46" t="s">
        <v>108</v>
      </c>
      <c r="C211" s="63">
        <v>48.811648248944131</v>
      </c>
      <c r="D211" s="63">
        <v>76.4827601681923</v>
      </c>
      <c r="E211" s="63">
        <v>92.612759640091141</v>
      </c>
      <c r="F211" s="63">
        <v>100</v>
      </c>
      <c r="G211" s="63">
        <v>100</v>
      </c>
      <c r="H211" s="63">
        <v>100</v>
      </c>
      <c r="I211" s="63">
        <v>100</v>
      </c>
      <c r="L211" s="48"/>
    </row>
    <row r="212" spans="2:12" x14ac:dyDescent="0.25">
      <c r="B212" s="46" t="s">
        <v>107</v>
      </c>
      <c r="C212" s="64">
        <f>C211</f>
        <v>48.811648248944131</v>
      </c>
      <c r="D212" s="64">
        <f t="shared" ref="D212:I212" si="97">D211</f>
        <v>76.4827601681923</v>
      </c>
      <c r="E212" s="64">
        <f t="shared" si="97"/>
        <v>92.612759640091141</v>
      </c>
      <c r="F212" s="64">
        <f t="shared" si="97"/>
        <v>100</v>
      </c>
      <c r="G212" s="64">
        <f t="shared" si="97"/>
        <v>100</v>
      </c>
      <c r="H212" s="64">
        <f t="shared" si="97"/>
        <v>100</v>
      </c>
      <c r="I212" s="64">
        <f t="shared" si="97"/>
        <v>100</v>
      </c>
      <c r="L212" s="48"/>
    </row>
    <row r="213" spans="2:12" x14ac:dyDescent="0.25">
      <c r="L213" s="48"/>
    </row>
    <row r="214" spans="2:12" x14ac:dyDescent="0.25">
      <c r="L214" s="48"/>
    </row>
    <row r="215" spans="2:12" x14ac:dyDescent="0.25">
      <c r="B215" s="51" t="s">
        <v>111</v>
      </c>
      <c r="C215" s="146" t="s">
        <v>112</v>
      </c>
      <c r="D215" s="146" t="s">
        <v>113</v>
      </c>
      <c r="E215" s="146" t="s">
        <v>52</v>
      </c>
      <c r="L215" s="48"/>
    </row>
    <row r="216" spans="2:12" x14ac:dyDescent="0.25">
      <c r="B216" s="51" t="s">
        <v>108</v>
      </c>
      <c r="C216" s="68">
        <v>1392.302295918367</v>
      </c>
      <c r="D216" s="68">
        <v>7785758.996020413</v>
      </c>
      <c r="E216" s="56">
        <f>SUM(Indicatori!M7:M8)/L204</f>
        <v>48.273140978998356</v>
      </c>
      <c r="F216" s="167"/>
      <c r="L216" s="48"/>
    </row>
    <row r="217" spans="2:12" x14ac:dyDescent="0.25">
      <c r="B217" s="51" t="s">
        <v>107</v>
      </c>
      <c r="C217" s="52">
        <f>C216</f>
        <v>1392.302295918367</v>
      </c>
      <c r="D217" s="53">
        <f>D216</f>
        <v>7785758.996020413</v>
      </c>
      <c r="E217" s="52">
        <f>E216</f>
        <v>48.273140978998356</v>
      </c>
      <c r="L217" s="48"/>
    </row>
    <row r="218" spans="2:12" x14ac:dyDescent="0.25">
      <c r="L218" s="48"/>
    </row>
    <row r="219" spans="2:12" ht="14.4" thickBot="1" x14ac:dyDescent="0.3">
      <c r="L219" s="48"/>
    </row>
    <row r="220" spans="2:12" x14ac:dyDescent="0.25">
      <c r="B220" s="170" t="s">
        <v>48</v>
      </c>
      <c r="C220" s="171"/>
      <c r="E220" s="15" t="s">
        <v>51</v>
      </c>
      <c r="F220" s="15" t="s">
        <v>54</v>
      </c>
      <c r="L220" s="48"/>
    </row>
    <row r="221" spans="2:12" ht="15" customHeight="1" thickBot="1" x14ac:dyDescent="0.3">
      <c r="B221" s="158" t="s">
        <v>51</v>
      </c>
      <c r="C221" s="55" t="s">
        <v>52</v>
      </c>
      <c r="E221" s="15" t="s">
        <v>52</v>
      </c>
      <c r="F221" s="15" t="s">
        <v>53</v>
      </c>
      <c r="L221" s="48"/>
    </row>
    <row r="222" spans="2:12" ht="15" customHeight="1" x14ac:dyDescent="0.25">
      <c r="L222" s="48"/>
    </row>
    <row r="223" spans="2:12" ht="15" customHeight="1" x14ac:dyDescent="0.25">
      <c r="L223" s="48"/>
    </row>
    <row r="224" spans="2:12" ht="15" customHeight="1" x14ac:dyDescent="0.25">
      <c r="B224" s="46" t="s">
        <v>110</v>
      </c>
      <c r="C224" s="46">
        <v>2021</v>
      </c>
      <c r="D224" s="46">
        <f t="shared" ref="D224" si="98">+C224+1</f>
        <v>2022</v>
      </c>
      <c r="E224" s="46">
        <f t="shared" ref="E224" si="99">+D224+1</f>
        <v>2023</v>
      </c>
      <c r="F224" s="46">
        <f t="shared" ref="F224" si="100">+E224+1</f>
        <v>2024</v>
      </c>
      <c r="G224" s="46">
        <f t="shared" ref="G224" si="101">+F224+1</f>
        <v>2025</v>
      </c>
      <c r="H224" s="46">
        <f t="shared" ref="H224" si="102">+G224+1</f>
        <v>2026</v>
      </c>
      <c r="I224" s="46">
        <f t="shared" ref="I224" si="103">+H224+1</f>
        <v>2027</v>
      </c>
      <c r="J224" s="46">
        <f t="shared" ref="J224" si="104">+I224+1</f>
        <v>2028</v>
      </c>
      <c r="K224" s="46">
        <f t="shared" ref="K224" si="105">+J224+1</f>
        <v>2029</v>
      </c>
      <c r="L224" s="48"/>
    </row>
    <row r="225" spans="2:12" ht="15" customHeight="1" x14ac:dyDescent="0.25">
      <c r="B225" s="46" t="s">
        <v>107</v>
      </c>
      <c r="C225" s="159">
        <f>$E$217*C207</f>
        <v>586.73704493390494</v>
      </c>
      <c r="D225" s="159">
        <f t="shared" ref="D225:K225" si="106">$E$217*D207</f>
        <v>735.90748008659261</v>
      </c>
      <c r="E225" s="159">
        <f t="shared" si="106"/>
        <v>1332.5892206973435</v>
      </c>
      <c r="F225" s="159">
        <f t="shared" si="106"/>
        <v>2187.8330489060863</v>
      </c>
      <c r="G225" s="159">
        <f t="shared" si="106"/>
        <v>3122.6344425295961</v>
      </c>
      <c r="H225" s="159">
        <f t="shared" si="106"/>
        <v>4017.6570534457219</v>
      </c>
      <c r="I225" s="159">
        <f t="shared" si="106"/>
        <v>4912.6796643618482</v>
      </c>
      <c r="J225" s="159">
        <f t="shared" si="106"/>
        <v>4912.6796643618482</v>
      </c>
      <c r="K225" s="159">
        <f t="shared" si="106"/>
        <v>4912.6796643618482</v>
      </c>
      <c r="L225" s="48"/>
    </row>
    <row r="226" spans="2:12" ht="15" customHeight="1" x14ac:dyDescent="0.25">
      <c r="C226" s="160"/>
      <c r="D226" s="160"/>
      <c r="E226" s="160"/>
      <c r="F226" s="160"/>
      <c r="G226" s="160"/>
      <c r="H226" s="160"/>
      <c r="I226" s="160"/>
      <c r="J226" s="160"/>
      <c r="K226" s="160"/>
      <c r="L226" s="48"/>
    </row>
    <row r="227" spans="2:12" ht="15" customHeight="1" x14ac:dyDescent="0.25">
      <c r="B227" s="113" t="s">
        <v>51</v>
      </c>
      <c r="C227" s="162"/>
      <c r="D227" s="160"/>
      <c r="E227" s="160"/>
      <c r="F227" s="160"/>
      <c r="G227" s="160"/>
      <c r="H227" s="160"/>
      <c r="I227" s="160"/>
      <c r="J227" s="160"/>
      <c r="K227" s="160"/>
      <c r="L227" s="160"/>
    </row>
    <row r="228" spans="2:12" ht="15" customHeight="1" x14ac:dyDescent="0.25">
      <c r="B228" s="46" t="s">
        <v>46</v>
      </c>
      <c r="C228" s="163">
        <f>F225</f>
        <v>2187.8330489060863</v>
      </c>
      <c r="D228" s="164"/>
      <c r="E228" s="164"/>
      <c r="F228" s="164"/>
      <c r="G228" s="164"/>
      <c r="H228" s="164"/>
      <c r="I228" s="164"/>
      <c r="J228" s="164"/>
      <c r="K228" s="164"/>
      <c r="L228" s="164"/>
    </row>
    <row r="229" spans="2:12" ht="15" customHeight="1" x14ac:dyDescent="0.25">
      <c r="B229" s="46" t="s">
        <v>47</v>
      </c>
      <c r="C229" s="163">
        <f>K225</f>
        <v>4912.6796643618482</v>
      </c>
      <c r="D229" s="160"/>
      <c r="E229" s="160"/>
      <c r="F229" s="160"/>
      <c r="G229" s="160"/>
      <c r="H229" s="160"/>
      <c r="I229" s="160"/>
      <c r="J229" s="160"/>
      <c r="K229" s="160"/>
      <c r="L229" s="160"/>
    </row>
    <row r="230" spans="2:12" ht="15" customHeight="1" x14ac:dyDescent="0.25"/>
    <row r="231" spans="2:12" ht="15" customHeight="1" x14ac:dyDescent="0.25">
      <c r="L231" s="19"/>
    </row>
    <row r="232" spans="2:12" ht="15" customHeight="1" x14ac:dyDescent="0.25">
      <c r="L232" s="19"/>
    </row>
    <row r="233" spans="2:12" ht="15" customHeight="1" x14ac:dyDescent="0.25">
      <c r="L233" s="19"/>
    </row>
    <row r="234" spans="2:12" ht="15" customHeight="1" x14ac:dyDescent="0.25">
      <c r="L234" s="19"/>
    </row>
    <row r="235" spans="2:12" ht="15" customHeight="1" x14ac:dyDescent="0.25">
      <c r="L235" s="19"/>
    </row>
    <row r="236" spans="2:12" ht="15" customHeight="1" x14ac:dyDescent="0.25">
      <c r="L236" s="19"/>
    </row>
    <row r="237" spans="2:12" ht="15" customHeight="1" x14ac:dyDescent="0.25">
      <c r="L237" s="19"/>
    </row>
    <row r="238" spans="2:12" ht="15" customHeight="1" x14ac:dyDescent="0.25">
      <c r="L238" s="19"/>
    </row>
    <row r="239" spans="2:12" ht="15" customHeight="1" x14ac:dyDescent="0.25">
      <c r="L239" s="19"/>
    </row>
    <row r="240" spans="2:12" ht="15" customHeight="1" x14ac:dyDescent="0.25">
      <c r="L240" s="19"/>
    </row>
    <row r="241" spans="1:31" ht="15" customHeight="1" thickBot="1" x14ac:dyDescent="0.3">
      <c r="B241" s="16"/>
      <c r="C241" s="16"/>
      <c r="D241" s="16"/>
      <c r="E241" s="16"/>
      <c r="F241" s="16"/>
      <c r="G241" s="16"/>
      <c r="H241" s="16"/>
      <c r="I241" s="16"/>
      <c r="J241" s="16"/>
      <c r="K241" s="16"/>
      <c r="L241" s="67"/>
      <c r="M241" s="16"/>
      <c r="N241" s="16"/>
      <c r="O241" s="16"/>
      <c r="P241" s="16"/>
      <c r="Q241" s="16"/>
      <c r="R241" s="16"/>
      <c r="S241" s="16"/>
      <c r="T241" s="16"/>
      <c r="U241" s="16"/>
      <c r="V241" s="16"/>
      <c r="W241" s="16"/>
      <c r="X241" s="16"/>
      <c r="Y241" s="16"/>
      <c r="Z241" s="16"/>
      <c r="AA241" s="16"/>
      <c r="AB241" s="16"/>
      <c r="AC241" s="16"/>
      <c r="AD241" s="16"/>
      <c r="AE241" s="16"/>
    </row>
    <row r="242" spans="1:31" ht="19.2" customHeight="1" x14ac:dyDescent="0.35">
      <c r="A242" s="172">
        <v>3.2</v>
      </c>
      <c r="B242" s="17" t="s">
        <v>41</v>
      </c>
      <c r="C242" s="19"/>
      <c r="D242" s="19"/>
      <c r="E242" s="19"/>
      <c r="F242" s="19"/>
      <c r="G242" s="19"/>
      <c r="H242" s="19"/>
      <c r="I242" s="19"/>
      <c r="J242" s="19"/>
      <c r="K242" s="19"/>
      <c r="L242" s="19"/>
    </row>
    <row r="243" spans="1:31" s="38" customFormat="1" ht="19.2" customHeight="1" x14ac:dyDescent="0.35">
      <c r="A243" s="173"/>
      <c r="B243" s="40" t="s">
        <v>95</v>
      </c>
      <c r="C243" s="39"/>
      <c r="D243" s="39"/>
      <c r="E243" s="39"/>
      <c r="F243" s="39"/>
      <c r="G243" s="39"/>
      <c r="H243" s="39"/>
      <c r="I243" s="39"/>
      <c r="J243" s="39"/>
      <c r="K243" s="39"/>
      <c r="L243" s="39"/>
    </row>
    <row r="244" spans="1:31" s="38" customFormat="1" ht="19.2" customHeight="1" x14ac:dyDescent="0.35">
      <c r="A244" s="69"/>
      <c r="B244" s="40"/>
      <c r="C244" s="39"/>
      <c r="D244" s="39"/>
      <c r="E244" s="39"/>
      <c r="F244" s="39"/>
      <c r="G244" s="39"/>
      <c r="H244" s="39"/>
      <c r="I244" s="39"/>
      <c r="J244" s="39"/>
      <c r="K244" s="39"/>
      <c r="L244" s="39"/>
    </row>
    <row r="245" spans="1:31" s="38" customFormat="1" ht="19.2" customHeight="1" x14ac:dyDescent="0.25">
      <c r="A245" s="69"/>
      <c r="B245" s="71" t="s">
        <v>104</v>
      </c>
      <c r="C245" s="39"/>
      <c r="D245" s="39"/>
      <c r="E245" s="39"/>
      <c r="F245" s="39"/>
      <c r="G245" s="39"/>
      <c r="H245" s="39"/>
      <c r="I245" s="39"/>
      <c r="J245" s="39"/>
      <c r="K245" s="39"/>
      <c r="L245" s="39"/>
    </row>
    <row r="246" spans="1:31" ht="14.4" thickBot="1" x14ac:dyDescent="0.3">
      <c r="A246" s="16"/>
      <c r="B246" s="67"/>
      <c r="C246" s="67"/>
      <c r="D246" s="67"/>
      <c r="E246" s="67"/>
      <c r="F246" s="67"/>
      <c r="G246" s="67"/>
      <c r="H246" s="67"/>
      <c r="I246" s="67"/>
      <c r="J246" s="67"/>
      <c r="K246" s="67"/>
      <c r="L246" s="67"/>
      <c r="M246" s="16"/>
      <c r="N246" s="16"/>
      <c r="O246" s="16"/>
      <c r="P246" s="16"/>
      <c r="Q246" s="16"/>
      <c r="R246" s="16"/>
      <c r="S246" s="16"/>
      <c r="T246" s="16"/>
      <c r="U246" s="16"/>
      <c r="V246" s="16"/>
      <c r="W246" s="16"/>
      <c r="X246" s="16"/>
      <c r="Y246" s="16"/>
      <c r="Z246" s="16"/>
      <c r="AA246" s="16"/>
      <c r="AB246" s="16"/>
      <c r="AC246" s="16"/>
      <c r="AD246" s="16"/>
      <c r="AE246" s="16"/>
    </row>
    <row r="247" spans="1:31" ht="19.2" customHeight="1" x14ac:dyDescent="0.35">
      <c r="A247" s="176">
        <v>3.3</v>
      </c>
      <c r="B247" s="17" t="s">
        <v>40</v>
      </c>
      <c r="C247" s="19"/>
      <c r="D247" s="19"/>
      <c r="E247" s="19"/>
      <c r="F247" s="19"/>
      <c r="G247" s="19"/>
      <c r="H247" s="19"/>
      <c r="I247" s="19"/>
      <c r="J247" s="19"/>
      <c r="K247" s="19"/>
      <c r="L247" s="19"/>
    </row>
    <row r="248" spans="1:31" s="38" customFormat="1" ht="19.2" customHeight="1" x14ac:dyDescent="0.35">
      <c r="A248" s="178"/>
      <c r="B248" s="40" t="s">
        <v>96</v>
      </c>
      <c r="C248" s="39"/>
      <c r="D248" s="39"/>
      <c r="E248" s="39"/>
      <c r="F248" s="39"/>
      <c r="G248" s="39"/>
      <c r="H248" s="39"/>
      <c r="I248" s="39"/>
      <c r="J248" s="39"/>
      <c r="K248" s="39"/>
      <c r="L248" s="39"/>
    </row>
    <row r="249" spans="1:31" ht="19.2" customHeight="1" x14ac:dyDescent="0.25">
      <c r="C249" s="19"/>
      <c r="D249" s="19"/>
      <c r="E249" s="19"/>
      <c r="F249" s="19"/>
      <c r="G249" s="19"/>
      <c r="H249" s="19"/>
      <c r="I249" s="19"/>
      <c r="J249" s="19"/>
      <c r="K249" s="19"/>
      <c r="L249" s="19"/>
    </row>
    <row r="250" spans="1:31" ht="19.2" customHeight="1" x14ac:dyDescent="0.25">
      <c r="B250" s="21" t="s">
        <v>1</v>
      </c>
      <c r="C250" s="61">
        <f>183037000*4.87</f>
        <v>891390190</v>
      </c>
      <c r="D250" s="15" t="s">
        <v>84</v>
      </c>
    </row>
    <row r="251" spans="1:31" ht="13.8" customHeight="1" x14ac:dyDescent="0.25">
      <c r="B251" s="21" t="s">
        <v>2</v>
      </c>
      <c r="C251" s="60">
        <f>C250/D268</f>
        <v>94.904396021089468</v>
      </c>
    </row>
    <row r="252" spans="1:31" ht="14.4" customHeight="1" x14ac:dyDescent="0.25">
      <c r="N252" s="21" t="s">
        <v>115</v>
      </c>
      <c r="W252" s="21" t="s">
        <v>116</v>
      </c>
    </row>
    <row r="253" spans="1:31" ht="13.8" customHeight="1" x14ac:dyDescent="0.25">
      <c r="B253" s="46"/>
      <c r="C253" s="46">
        <v>2014</v>
      </c>
      <c r="D253" s="46">
        <f t="shared" ref="D253" si="107">+C253+1</f>
        <v>2015</v>
      </c>
      <c r="E253" s="46">
        <f t="shared" ref="E253" si="108">+D253+1</f>
        <v>2016</v>
      </c>
      <c r="F253" s="46">
        <f t="shared" ref="F253" si="109">+E253+1</f>
        <v>2017</v>
      </c>
      <c r="G253" s="46">
        <f t="shared" ref="G253" si="110">+F253+1</f>
        <v>2018</v>
      </c>
      <c r="H253" s="46">
        <f t="shared" ref="H253" si="111">+G253+1</f>
        <v>2019</v>
      </c>
      <c r="I253" s="46">
        <f t="shared" ref="I253" si="112">+H253+1</f>
        <v>2020</v>
      </c>
      <c r="J253" s="46">
        <f t="shared" ref="J253" si="113">+I253+1</f>
        <v>2021</v>
      </c>
      <c r="K253" s="46">
        <f t="shared" ref="K253" si="114">+J253+1</f>
        <v>2022</v>
      </c>
      <c r="L253" s="46">
        <f t="shared" ref="L253" si="115">+K253+1</f>
        <v>2023</v>
      </c>
    </row>
    <row r="254" spans="1:31" ht="14.4" customHeight="1" x14ac:dyDescent="0.25">
      <c r="B254" s="46" t="s">
        <v>109</v>
      </c>
      <c r="C254" s="45">
        <v>0</v>
      </c>
      <c r="D254" s="45">
        <v>0</v>
      </c>
      <c r="E254" s="45">
        <v>0</v>
      </c>
      <c r="F254" s="45">
        <v>0</v>
      </c>
      <c r="G254" s="45">
        <v>8</v>
      </c>
      <c r="H254" s="45">
        <v>25</v>
      </c>
    </row>
    <row r="255" spans="1:31" ht="13.8" customHeight="1" x14ac:dyDescent="0.25">
      <c r="B255" s="46" t="s">
        <v>106</v>
      </c>
      <c r="I255" s="47">
        <v>42</v>
      </c>
      <c r="J255" s="47">
        <v>59</v>
      </c>
      <c r="K255" s="47">
        <v>59</v>
      </c>
      <c r="L255" s="47">
        <v>59</v>
      </c>
    </row>
    <row r="256" spans="1:31" ht="14.4" customHeight="1" x14ac:dyDescent="0.25">
      <c r="I256" s="48"/>
      <c r="J256" s="48"/>
      <c r="K256" s="48"/>
      <c r="L256" s="48"/>
    </row>
    <row r="257" spans="2:12" ht="13.8" customHeight="1" x14ac:dyDescent="0.25">
      <c r="B257" s="46" t="s">
        <v>3</v>
      </c>
      <c r="C257" s="46">
        <v>2021</v>
      </c>
      <c r="D257" s="46">
        <f t="shared" ref="D257" si="116">+C257+1</f>
        <v>2022</v>
      </c>
      <c r="E257" s="46">
        <f t="shared" ref="E257" si="117">+D257+1</f>
        <v>2023</v>
      </c>
      <c r="F257" s="46">
        <f t="shared" ref="F257" si="118">+E257+1</f>
        <v>2024</v>
      </c>
      <c r="G257" s="46">
        <f t="shared" ref="G257" si="119">+F257+1</f>
        <v>2025</v>
      </c>
      <c r="H257" s="46">
        <f t="shared" ref="H257" si="120">+G257+1</f>
        <v>2026</v>
      </c>
      <c r="I257" s="46">
        <f t="shared" ref="I257" si="121">+H257+1</f>
        <v>2027</v>
      </c>
      <c r="J257" s="46">
        <f t="shared" ref="J257" si="122">+I257+1</f>
        <v>2028</v>
      </c>
      <c r="K257" s="46">
        <f t="shared" ref="K257" si="123">+J257+1</f>
        <v>2029</v>
      </c>
      <c r="L257" s="48"/>
    </row>
    <row r="258" spans="2:12" ht="14.4" customHeight="1" x14ac:dyDescent="0.25">
      <c r="B258" s="46" t="s">
        <v>107</v>
      </c>
      <c r="C258" s="52">
        <f>$C$251*(D254/$L$255)</f>
        <v>0</v>
      </c>
      <c r="D258" s="52">
        <f t="shared" ref="D258:G258" si="124">$C$251*(E254/$L$255)</f>
        <v>0</v>
      </c>
      <c r="E258" s="52">
        <f t="shared" si="124"/>
        <v>0</v>
      </c>
      <c r="F258" s="52">
        <f t="shared" si="124"/>
        <v>12.868392680825691</v>
      </c>
      <c r="G258" s="52">
        <f t="shared" si="124"/>
        <v>40.213727127580285</v>
      </c>
      <c r="H258" s="52">
        <f>$C$251*(I255/$L$255)</f>
        <v>67.559061574334876</v>
      </c>
      <c r="I258" s="52">
        <f t="shared" ref="I258:K258" si="125">$C$251*(J255/$L$255)</f>
        <v>94.904396021089468</v>
      </c>
      <c r="J258" s="52">
        <f t="shared" si="125"/>
        <v>94.904396021089468</v>
      </c>
      <c r="K258" s="52">
        <f t="shared" si="125"/>
        <v>94.904396021089468</v>
      </c>
      <c r="L258" s="48"/>
    </row>
    <row r="259" spans="2:12" ht="13.8" customHeight="1" x14ac:dyDescent="0.25">
      <c r="L259" s="48"/>
    </row>
    <row r="260" spans="2:12" ht="14.4" customHeight="1" x14ac:dyDescent="0.25">
      <c r="L260" s="48"/>
    </row>
    <row r="261" spans="2:12" ht="13.8" customHeight="1" x14ac:dyDescent="0.25">
      <c r="B261" s="46" t="s">
        <v>116</v>
      </c>
      <c r="C261" s="49" t="s">
        <v>4</v>
      </c>
      <c r="D261" s="49" t="s">
        <v>5</v>
      </c>
      <c r="E261" s="49" t="s">
        <v>6</v>
      </c>
      <c r="F261" s="49" t="s">
        <v>7</v>
      </c>
      <c r="G261" s="49" t="s">
        <v>8</v>
      </c>
      <c r="H261" s="49" t="s">
        <v>9</v>
      </c>
      <c r="I261" s="49" t="s">
        <v>10</v>
      </c>
      <c r="J261" s="50"/>
      <c r="K261" s="50"/>
      <c r="L261" s="48"/>
    </row>
    <row r="262" spans="2:12" ht="14.4" customHeight="1" x14ac:dyDescent="0.25">
      <c r="B262" s="46" t="s">
        <v>108</v>
      </c>
      <c r="C262" s="63">
        <v>56.655105299527158</v>
      </c>
      <c r="D262" s="63">
        <v>84.829740252914959</v>
      </c>
      <c r="E262" s="63">
        <v>98.841011621309846</v>
      </c>
      <c r="F262" s="63">
        <v>100</v>
      </c>
      <c r="G262" s="63">
        <v>100</v>
      </c>
      <c r="H262" s="63">
        <v>100</v>
      </c>
      <c r="I262" s="63">
        <v>100</v>
      </c>
      <c r="L262" s="48"/>
    </row>
    <row r="263" spans="2:12" ht="13.8" customHeight="1" x14ac:dyDescent="0.25">
      <c r="B263" s="46" t="s">
        <v>107</v>
      </c>
      <c r="C263" s="64">
        <f>C262</f>
        <v>56.655105299527158</v>
      </c>
      <c r="D263" s="64">
        <f t="shared" ref="D263:I263" si="126">D262</f>
        <v>84.829740252914959</v>
      </c>
      <c r="E263" s="64">
        <f t="shared" si="126"/>
        <v>98.841011621309846</v>
      </c>
      <c r="F263" s="64">
        <f t="shared" si="126"/>
        <v>100</v>
      </c>
      <c r="G263" s="64">
        <f t="shared" si="126"/>
        <v>100</v>
      </c>
      <c r="H263" s="64">
        <f t="shared" si="126"/>
        <v>100</v>
      </c>
      <c r="I263" s="64">
        <f t="shared" si="126"/>
        <v>100</v>
      </c>
      <c r="L263" s="48"/>
    </row>
    <row r="264" spans="2:12" ht="14.4" customHeight="1" x14ac:dyDescent="0.25">
      <c r="L264" s="48"/>
    </row>
    <row r="265" spans="2:12" ht="13.8" customHeight="1" x14ac:dyDescent="0.25">
      <c r="L265" s="48"/>
    </row>
    <row r="266" spans="2:12" ht="14.4" customHeight="1" x14ac:dyDescent="0.25">
      <c r="B266" s="51" t="s">
        <v>111</v>
      </c>
      <c r="C266" s="146" t="s">
        <v>112</v>
      </c>
      <c r="D266" s="146" t="s">
        <v>113</v>
      </c>
      <c r="E266" s="146" t="s">
        <v>57</v>
      </c>
      <c r="L266" s="48"/>
    </row>
    <row r="267" spans="2:12" ht="13.8" customHeight="1" x14ac:dyDescent="0.25">
      <c r="B267" s="51" t="s">
        <v>108</v>
      </c>
      <c r="C267" s="68">
        <v>1144</v>
      </c>
      <c r="D267" s="68">
        <v>9392506.8529166654</v>
      </c>
      <c r="E267" s="56">
        <f>Indicatori!M9/L255</f>
        <v>0.8291525174743285</v>
      </c>
      <c r="L267" s="48"/>
    </row>
    <row r="268" spans="2:12" ht="14.4" customHeight="1" x14ac:dyDescent="0.25">
      <c r="B268" s="51" t="s">
        <v>107</v>
      </c>
      <c r="C268" s="52">
        <f>C267</f>
        <v>1144</v>
      </c>
      <c r="D268" s="53">
        <f>D267</f>
        <v>9392506.8529166654</v>
      </c>
      <c r="E268" s="53">
        <f>E267</f>
        <v>0.8291525174743285</v>
      </c>
      <c r="L268" s="48"/>
    </row>
    <row r="269" spans="2:12" ht="13.8" customHeight="1" x14ac:dyDescent="0.25">
      <c r="L269" s="48"/>
    </row>
    <row r="270" spans="2:12" ht="14.4" customHeight="1" thickBot="1" x14ac:dyDescent="0.3">
      <c r="L270" s="48"/>
    </row>
    <row r="271" spans="2:12" ht="13.8" customHeight="1" x14ac:dyDescent="0.25">
      <c r="B271" s="170" t="s">
        <v>48</v>
      </c>
      <c r="C271" s="171"/>
      <c r="E271" s="15" t="s">
        <v>55</v>
      </c>
      <c r="F271" s="15" t="s">
        <v>56</v>
      </c>
      <c r="L271" s="48"/>
    </row>
    <row r="272" spans="2:12" ht="15" customHeight="1" thickBot="1" x14ac:dyDescent="0.3">
      <c r="B272" s="158" t="s">
        <v>59</v>
      </c>
      <c r="C272" s="55" t="s">
        <v>57</v>
      </c>
      <c r="E272" s="15" t="s">
        <v>57</v>
      </c>
      <c r="F272" s="15" t="s">
        <v>58</v>
      </c>
      <c r="L272" s="48"/>
    </row>
    <row r="273" spans="2:12" ht="13.8" customHeight="1" x14ac:dyDescent="0.25">
      <c r="L273" s="48"/>
    </row>
    <row r="274" spans="2:12" ht="14.4" customHeight="1" x14ac:dyDescent="0.25">
      <c r="L274" s="48"/>
    </row>
    <row r="275" spans="2:12" ht="13.8" customHeight="1" x14ac:dyDescent="0.25">
      <c r="B275" s="46" t="s">
        <v>110</v>
      </c>
      <c r="C275" s="46">
        <v>2021</v>
      </c>
      <c r="D275" s="46">
        <f t="shared" ref="D275" si="127">+C275+1</f>
        <v>2022</v>
      </c>
      <c r="E275" s="46">
        <f t="shared" ref="E275" si="128">+D275+1</f>
        <v>2023</v>
      </c>
      <c r="F275" s="46">
        <f t="shared" ref="F275" si="129">+E275+1</f>
        <v>2024</v>
      </c>
      <c r="G275" s="46">
        <f t="shared" ref="G275" si="130">+F275+1</f>
        <v>2025</v>
      </c>
      <c r="H275" s="46">
        <f t="shared" ref="H275" si="131">+G275+1</f>
        <v>2026</v>
      </c>
      <c r="I275" s="46">
        <f t="shared" ref="I275" si="132">+H275+1</f>
        <v>2027</v>
      </c>
      <c r="J275" s="46">
        <f t="shared" ref="J275" si="133">+I275+1</f>
        <v>2028</v>
      </c>
      <c r="K275" s="46">
        <f t="shared" ref="K275" si="134">+J275+1</f>
        <v>2029</v>
      </c>
      <c r="L275" s="48"/>
    </row>
    <row r="276" spans="2:12" ht="14.4" customHeight="1" x14ac:dyDescent="0.25">
      <c r="B276" s="46" t="s">
        <v>107</v>
      </c>
      <c r="C276" s="159">
        <f>$E$268*C258</f>
        <v>0</v>
      </c>
      <c r="D276" s="159">
        <f t="shared" ref="D276:K276" si="135">$E$268*D258</f>
        <v>0</v>
      </c>
      <c r="E276" s="159">
        <f t="shared" si="135"/>
        <v>0</v>
      </c>
      <c r="F276" s="159">
        <f t="shared" si="135"/>
        <v>10.669860187154844</v>
      </c>
      <c r="G276" s="159">
        <f t="shared" si="135"/>
        <v>33.343313084858892</v>
      </c>
      <c r="H276" s="159">
        <f t="shared" si="135"/>
        <v>56.01676598256293</v>
      </c>
      <c r="I276" s="159">
        <f t="shared" si="135"/>
        <v>78.690218880266983</v>
      </c>
      <c r="J276" s="159">
        <f t="shared" si="135"/>
        <v>78.690218880266983</v>
      </c>
      <c r="K276" s="159">
        <f t="shared" si="135"/>
        <v>78.690218880266983</v>
      </c>
      <c r="L276" s="48"/>
    </row>
    <row r="277" spans="2:12" ht="13.8" customHeight="1" x14ac:dyDescent="0.25">
      <c r="C277" s="160"/>
      <c r="D277" s="160"/>
      <c r="E277" s="160"/>
      <c r="F277" s="160"/>
      <c r="G277" s="160"/>
      <c r="H277" s="160"/>
      <c r="I277" s="160"/>
      <c r="J277" s="160"/>
      <c r="K277" s="160"/>
      <c r="L277" s="48"/>
    </row>
    <row r="278" spans="2:12" ht="14.4" customHeight="1" x14ac:dyDescent="0.25">
      <c r="B278" s="113" t="s">
        <v>59</v>
      </c>
      <c r="C278" s="162"/>
      <c r="D278" s="160"/>
      <c r="E278" s="160"/>
      <c r="F278" s="160"/>
      <c r="G278" s="160"/>
      <c r="H278" s="160"/>
      <c r="I278" s="160"/>
      <c r="J278" s="160"/>
      <c r="K278" s="160"/>
      <c r="L278" s="48"/>
    </row>
    <row r="279" spans="2:12" ht="13.8" customHeight="1" x14ac:dyDescent="0.25">
      <c r="B279" s="46" t="s">
        <v>46</v>
      </c>
      <c r="C279" s="163">
        <f>F276</f>
        <v>10.669860187154844</v>
      </c>
      <c r="D279" s="164"/>
      <c r="E279" s="164"/>
      <c r="F279" s="164"/>
      <c r="G279" s="164"/>
      <c r="H279" s="164"/>
      <c r="I279" s="164"/>
      <c r="J279" s="164"/>
      <c r="K279" s="164"/>
      <c r="L279" s="164"/>
    </row>
    <row r="280" spans="2:12" ht="14.4" customHeight="1" x14ac:dyDescent="0.25">
      <c r="B280" s="46" t="s">
        <v>47</v>
      </c>
      <c r="C280" s="163">
        <f>K276</f>
        <v>78.690218880266983</v>
      </c>
      <c r="D280" s="160"/>
      <c r="E280" s="160"/>
      <c r="F280" s="160"/>
      <c r="G280" s="160"/>
      <c r="H280" s="160"/>
      <c r="I280" s="160"/>
      <c r="J280" s="160"/>
      <c r="K280" s="160"/>
      <c r="L280" s="160"/>
    </row>
    <row r="281" spans="2:12" ht="13.8" customHeight="1" x14ac:dyDescent="0.25"/>
    <row r="282" spans="2:12" ht="14.4" customHeight="1" x14ac:dyDescent="0.25">
      <c r="B282" s="19"/>
      <c r="C282" s="19"/>
      <c r="D282" s="19"/>
      <c r="E282" s="19"/>
      <c r="F282" s="19"/>
      <c r="G282" s="19"/>
      <c r="H282" s="19"/>
      <c r="I282" s="19"/>
      <c r="J282" s="19"/>
      <c r="K282" s="19"/>
      <c r="L282" s="19"/>
    </row>
    <row r="283" spans="2:12" ht="13.8" customHeight="1" x14ac:dyDescent="0.25">
      <c r="B283" s="19"/>
      <c r="C283" s="19"/>
      <c r="D283" s="19"/>
      <c r="E283" s="19"/>
      <c r="F283" s="19"/>
      <c r="G283" s="19"/>
      <c r="H283" s="19"/>
      <c r="I283" s="19"/>
      <c r="J283" s="19"/>
      <c r="K283" s="19"/>
      <c r="L283" s="19"/>
    </row>
    <row r="284" spans="2:12" ht="14.4" customHeight="1" x14ac:dyDescent="0.25">
      <c r="B284" s="19"/>
      <c r="C284" s="19"/>
      <c r="D284" s="19"/>
      <c r="E284" s="19"/>
      <c r="F284" s="19"/>
      <c r="G284" s="19"/>
      <c r="H284" s="19"/>
      <c r="I284" s="19"/>
      <c r="J284" s="19"/>
      <c r="K284" s="19"/>
      <c r="L284" s="19"/>
    </row>
    <row r="285" spans="2:12" ht="13.8" customHeight="1" x14ac:dyDescent="0.25">
      <c r="B285" s="19"/>
      <c r="C285" s="19"/>
      <c r="D285" s="19"/>
      <c r="E285" s="19"/>
      <c r="F285" s="19"/>
      <c r="G285" s="19"/>
      <c r="H285" s="19"/>
      <c r="I285" s="19"/>
      <c r="J285" s="19"/>
      <c r="K285" s="19"/>
      <c r="L285" s="19"/>
    </row>
    <row r="286" spans="2:12" ht="14.4" customHeight="1" x14ac:dyDescent="0.25">
      <c r="B286" s="19"/>
      <c r="C286" s="19"/>
      <c r="D286" s="19"/>
      <c r="E286" s="19"/>
      <c r="F286" s="19"/>
      <c r="G286" s="19"/>
      <c r="H286" s="19"/>
      <c r="I286" s="19"/>
      <c r="J286" s="19"/>
      <c r="K286" s="19"/>
      <c r="L286" s="19"/>
    </row>
    <row r="287" spans="2:12" ht="13.8" customHeight="1" x14ac:dyDescent="0.25">
      <c r="B287" s="19"/>
      <c r="C287" s="19"/>
      <c r="D287" s="19"/>
      <c r="E287" s="19"/>
      <c r="F287" s="19"/>
      <c r="G287" s="19"/>
      <c r="H287" s="19"/>
      <c r="I287" s="19"/>
      <c r="J287" s="19"/>
      <c r="K287" s="19"/>
      <c r="L287" s="19"/>
    </row>
    <row r="288" spans="2:12" ht="14.4" customHeight="1" x14ac:dyDescent="0.25">
      <c r="B288" s="19"/>
      <c r="C288" s="19"/>
      <c r="D288" s="19"/>
      <c r="E288" s="19"/>
      <c r="F288" s="19"/>
      <c r="G288" s="19"/>
      <c r="H288" s="19"/>
      <c r="I288" s="19"/>
      <c r="J288" s="19"/>
      <c r="K288" s="19"/>
      <c r="L288" s="19"/>
    </row>
    <row r="289" spans="1:31" ht="13.8" customHeight="1" x14ac:dyDescent="0.25">
      <c r="B289" s="19"/>
      <c r="C289" s="19"/>
      <c r="D289" s="19"/>
      <c r="E289" s="19"/>
      <c r="F289" s="19"/>
      <c r="G289" s="19"/>
      <c r="H289" s="19"/>
      <c r="I289" s="19"/>
      <c r="J289" s="19"/>
      <c r="K289" s="19"/>
      <c r="L289" s="19"/>
    </row>
    <row r="290" spans="1:31" ht="14.4" customHeight="1" x14ac:dyDescent="0.25">
      <c r="B290" s="19"/>
      <c r="C290" s="19"/>
      <c r="D290" s="19"/>
      <c r="E290" s="19"/>
      <c r="F290" s="19"/>
      <c r="G290" s="19"/>
      <c r="H290" s="19"/>
      <c r="I290" s="19"/>
      <c r="J290" s="19"/>
      <c r="K290" s="19"/>
      <c r="L290" s="19"/>
    </row>
    <row r="291" spans="1:31" ht="13.8" customHeight="1" x14ac:dyDescent="0.25">
      <c r="B291" s="19"/>
      <c r="C291" s="19"/>
      <c r="D291" s="19"/>
      <c r="E291" s="19"/>
      <c r="F291" s="19"/>
      <c r="G291" s="19"/>
      <c r="H291" s="19"/>
      <c r="I291" s="19"/>
      <c r="J291" s="19"/>
      <c r="K291" s="19"/>
      <c r="L291" s="19"/>
    </row>
    <row r="292" spans="1:31" ht="14.4" customHeight="1" thickBot="1" x14ac:dyDescent="0.3">
      <c r="A292" s="16"/>
      <c r="B292" s="67"/>
      <c r="C292" s="67"/>
      <c r="D292" s="67"/>
      <c r="E292" s="67"/>
      <c r="F292" s="67"/>
      <c r="G292" s="67"/>
      <c r="H292" s="67"/>
      <c r="I292" s="67"/>
      <c r="J292" s="67"/>
      <c r="K292" s="67"/>
      <c r="L292" s="67"/>
      <c r="M292" s="16"/>
      <c r="N292" s="16"/>
      <c r="O292" s="16"/>
      <c r="P292" s="16"/>
      <c r="Q292" s="16"/>
      <c r="R292" s="16"/>
      <c r="S292" s="16"/>
      <c r="T292" s="16"/>
      <c r="U292" s="16"/>
      <c r="V292" s="16"/>
      <c r="W292" s="16"/>
      <c r="X292" s="16"/>
      <c r="Y292" s="16"/>
      <c r="Z292" s="16"/>
      <c r="AA292" s="16"/>
      <c r="AB292" s="16"/>
      <c r="AC292" s="16"/>
      <c r="AD292" s="16"/>
      <c r="AE292" s="16"/>
    </row>
    <row r="293" spans="1:31" ht="19.2" customHeight="1" x14ac:dyDescent="0.35">
      <c r="A293" s="179">
        <v>4.0999999999999996</v>
      </c>
      <c r="B293" s="81" t="s">
        <v>42</v>
      </c>
      <c r="C293" s="82"/>
      <c r="D293" s="19"/>
      <c r="E293" s="19"/>
      <c r="F293" s="19"/>
      <c r="G293" s="19"/>
      <c r="H293" s="19"/>
      <c r="I293" s="19"/>
      <c r="J293" s="19"/>
      <c r="K293" s="19"/>
      <c r="L293" s="19"/>
    </row>
    <row r="294" spans="1:31" s="38" customFormat="1" ht="19.2" customHeight="1" x14ac:dyDescent="0.35">
      <c r="A294" s="180"/>
      <c r="B294" s="83" t="s">
        <v>97</v>
      </c>
      <c r="C294" s="84"/>
      <c r="D294" s="39"/>
      <c r="E294" s="39"/>
      <c r="F294" s="39"/>
      <c r="G294" s="39"/>
      <c r="H294" s="39"/>
      <c r="I294" s="39"/>
      <c r="J294" s="39"/>
      <c r="K294" s="39"/>
      <c r="L294" s="39"/>
    </row>
    <row r="295" spans="1:31" s="38" customFormat="1" ht="19.2" customHeight="1" x14ac:dyDescent="0.35">
      <c r="A295" s="112"/>
      <c r="B295" s="83"/>
      <c r="C295" s="84"/>
      <c r="D295" s="39"/>
      <c r="E295" s="39"/>
      <c r="F295" s="39"/>
      <c r="G295" s="39"/>
      <c r="H295" s="39"/>
      <c r="I295" s="39"/>
      <c r="J295" s="39"/>
      <c r="K295" s="39"/>
      <c r="L295" s="39"/>
    </row>
    <row r="296" spans="1:31" s="38" customFormat="1" ht="19.2" customHeight="1" x14ac:dyDescent="0.25">
      <c r="A296" s="112"/>
      <c r="B296" s="71" t="s">
        <v>104</v>
      </c>
      <c r="C296" s="84"/>
      <c r="D296" s="39"/>
      <c r="E296" s="39"/>
      <c r="F296" s="39"/>
      <c r="G296" s="39"/>
      <c r="H296" s="39"/>
      <c r="I296" s="39"/>
      <c r="J296" s="39"/>
      <c r="K296" s="39"/>
      <c r="L296" s="39"/>
    </row>
    <row r="297" spans="1:31" s="38" customFormat="1" ht="19.2" customHeight="1" x14ac:dyDescent="0.35">
      <c r="A297" s="112"/>
      <c r="B297" s="83"/>
      <c r="C297" s="84"/>
      <c r="D297" s="39"/>
      <c r="E297" s="39"/>
      <c r="F297" s="39"/>
      <c r="G297" s="39"/>
      <c r="H297" s="39"/>
      <c r="I297" s="39"/>
      <c r="J297" s="39"/>
      <c r="K297" s="39"/>
      <c r="L297" s="39"/>
    </row>
    <row r="298" spans="1:31" s="38" customFormat="1" ht="19.2" customHeight="1" x14ac:dyDescent="0.35">
      <c r="A298" s="112"/>
      <c r="B298" s="81" t="s">
        <v>42</v>
      </c>
      <c r="C298" s="84"/>
      <c r="D298" s="39"/>
      <c r="E298" s="39"/>
      <c r="F298" s="39"/>
      <c r="G298" s="39"/>
      <c r="H298" s="39"/>
      <c r="I298" s="39"/>
      <c r="J298" s="39"/>
      <c r="K298" s="39"/>
      <c r="L298" s="39"/>
    </row>
    <row r="299" spans="1:31" s="38" customFormat="1" ht="19.2" customHeight="1" x14ac:dyDescent="0.35">
      <c r="A299" s="112"/>
      <c r="B299" s="83" t="s">
        <v>98</v>
      </c>
      <c r="C299" s="84"/>
      <c r="D299" s="39"/>
      <c r="E299" s="39"/>
      <c r="F299" s="39"/>
      <c r="G299" s="39"/>
      <c r="H299" s="39"/>
      <c r="I299" s="39"/>
      <c r="J299" s="39"/>
      <c r="K299" s="39"/>
      <c r="L299" s="39"/>
    </row>
    <row r="300" spans="1:31" ht="19.2" customHeight="1" x14ac:dyDescent="0.25">
      <c r="B300" s="19"/>
      <c r="C300" s="19"/>
      <c r="D300" s="19"/>
      <c r="E300" s="19"/>
      <c r="F300" s="19"/>
      <c r="G300" s="19"/>
      <c r="H300" s="19"/>
      <c r="I300" s="19"/>
      <c r="J300" s="19"/>
      <c r="K300" s="19"/>
      <c r="L300" s="19"/>
    </row>
    <row r="301" spans="1:31" ht="14.4" customHeight="1" x14ac:dyDescent="0.25">
      <c r="B301" s="71" t="s">
        <v>104</v>
      </c>
      <c r="C301" s="19"/>
      <c r="D301" s="19"/>
      <c r="E301" s="19"/>
      <c r="F301" s="19"/>
      <c r="G301" s="19"/>
      <c r="H301" s="19"/>
      <c r="I301" s="19"/>
      <c r="J301" s="19"/>
      <c r="K301" s="19"/>
      <c r="L301" s="19"/>
    </row>
    <row r="302" spans="1:31" ht="14.4" customHeight="1" thickBot="1" x14ac:dyDescent="0.3">
      <c r="A302" s="16"/>
      <c r="B302" s="67"/>
      <c r="C302" s="67"/>
      <c r="D302" s="67"/>
      <c r="E302" s="67"/>
      <c r="F302" s="67"/>
      <c r="G302" s="67"/>
      <c r="H302" s="67"/>
      <c r="I302" s="67"/>
      <c r="J302" s="67"/>
      <c r="K302" s="67"/>
      <c r="L302" s="67"/>
      <c r="M302" s="16"/>
      <c r="N302" s="16"/>
      <c r="O302" s="16"/>
      <c r="P302" s="16"/>
      <c r="Q302" s="16"/>
      <c r="R302" s="16"/>
      <c r="S302" s="16"/>
      <c r="T302" s="16"/>
      <c r="U302" s="16"/>
      <c r="V302" s="16"/>
      <c r="W302" s="16"/>
      <c r="X302" s="16"/>
      <c r="Y302" s="16"/>
      <c r="Z302" s="16"/>
      <c r="AA302" s="16"/>
      <c r="AB302" s="16"/>
      <c r="AC302" s="16"/>
      <c r="AD302" s="16"/>
      <c r="AE302" s="16"/>
    </row>
    <row r="303" spans="1:31" ht="19.2" customHeight="1" x14ac:dyDescent="0.35">
      <c r="A303" s="181">
        <v>5.0999999999999996</v>
      </c>
      <c r="B303" s="17" t="s">
        <v>43</v>
      </c>
      <c r="C303" s="19"/>
      <c r="D303" s="19"/>
      <c r="E303" s="19"/>
      <c r="F303" s="19"/>
      <c r="G303" s="19"/>
      <c r="H303" s="19"/>
      <c r="I303" s="19"/>
      <c r="J303" s="19"/>
      <c r="K303" s="19"/>
      <c r="L303" s="19"/>
    </row>
    <row r="304" spans="1:31" s="38" customFormat="1" ht="19.2" customHeight="1" x14ac:dyDescent="0.35">
      <c r="A304" s="182"/>
      <c r="B304" s="40" t="s">
        <v>99</v>
      </c>
      <c r="C304" s="39"/>
      <c r="D304" s="39"/>
      <c r="E304" s="39"/>
      <c r="F304" s="39"/>
      <c r="G304" s="39"/>
      <c r="H304" s="39"/>
      <c r="I304" s="39"/>
      <c r="J304" s="39"/>
      <c r="K304" s="39"/>
      <c r="L304" s="39"/>
    </row>
    <row r="305" spans="2:23" ht="19.2" customHeight="1" x14ac:dyDescent="0.25">
      <c r="C305" s="19"/>
      <c r="D305" s="19"/>
      <c r="E305" s="19"/>
      <c r="F305" s="19"/>
      <c r="G305" s="19"/>
      <c r="H305" s="19"/>
      <c r="I305" s="19"/>
      <c r="J305" s="19"/>
      <c r="K305" s="19"/>
      <c r="L305" s="19"/>
    </row>
    <row r="306" spans="2:23" ht="19.2" customHeight="1" x14ac:dyDescent="0.25">
      <c r="B306" s="21" t="s">
        <v>1</v>
      </c>
      <c r="C306" s="61">
        <f>95325000*4.87</f>
        <v>464232750</v>
      </c>
      <c r="D306" s="15" t="s">
        <v>84</v>
      </c>
    </row>
    <row r="307" spans="2:23" ht="13.8" customHeight="1" x14ac:dyDescent="0.25">
      <c r="B307" s="21" t="s">
        <v>2</v>
      </c>
      <c r="C307" s="60">
        <f>C306/D324</f>
        <v>56.619544797050949</v>
      </c>
    </row>
    <row r="308" spans="2:23" ht="14.4" customHeight="1" x14ac:dyDescent="0.25">
      <c r="N308" s="21" t="s">
        <v>115</v>
      </c>
      <c r="W308" s="21" t="s">
        <v>116</v>
      </c>
    </row>
    <row r="309" spans="2:23" ht="13.8" customHeight="1" x14ac:dyDescent="0.25">
      <c r="B309" s="46"/>
      <c r="C309" s="46">
        <v>2014</v>
      </c>
      <c r="D309" s="46">
        <f t="shared" ref="D309" si="136">+C309+1</f>
        <v>2015</v>
      </c>
      <c r="E309" s="46">
        <f t="shared" ref="E309" si="137">+D309+1</f>
        <v>2016</v>
      </c>
      <c r="F309" s="46">
        <f t="shared" ref="F309" si="138">+E309+1</f>
        <v>2017</v>
      </c>
      <c r="G309" s="46">
        <f t="shared" ref="G309" si="139">+F309+1</f>
        <v>2018</v>
      </c>
      <c r="H309" s="46">
        <f t="shared" ref="H309" si="140">+G309+1</f>
        <v>2019</v>
      </c>
      <c r="I309" s="46">
        <f t="shared" ref="I309" si="141">+H309+1</f>
        <v>2020</v>
      </c>
      <c r="J309" s="46">
        <f t="shared" ref="J309" si="142">+I309+1</f>
        <v>2021</v>
      </c>
      <c r="K309" s="46">
        <f t="shared" ref="K309" si="143">+J309+1</f>
        <v>2022</v>
      </c>
      <c r="L309" s="46">
        <f t="shared" ref="L309" si="144">+K309+1</f>
        <v>2023</v>
      </c>
    </row>
    <row r="310" spans="2:23" ht="13.8" customHeight="1" x14ac:dyDescent="0.25">
      <c r="B310" s="46" t="s">
        <v>109</v>
      </c>
      <c r="C310" s="45">
        <v>0</v>
      </c>
      <c r="D310" s="45">
        <v>7</v>
      </c>
      <c r="E310" s="45">
        <v>22</v>
      </c>
      <c r="F310" s="45">
        <v>46</v>
      </c>
      <c r="G310" s="45">
        <v>127</v>
      </c>
      <c r="H310" s="45">
        <v>237</v>
      </c>
    </row>
    <row r="311" spans="2:23" x14ac:dyDescent="0.25">
      <c r="B311" s="46" t="s">
        <v>106</v>
      </c>
      <c r="I311" s="47">
        <f>$H310+(H310-G310)</f>
        <v>347</v>
      </c>
      <c r="J311" s="47">
        <f>I311+($H310-$G310)</f>
        <v>457</v>
      </c>
      <c r="K311" s="47">
        <f>J311</f>
        <v>457</v>
      </c>
      <c r="L311" s="47">
        <f>J311</f>
        <v>457</v>
      </c>
    </row>
    <row r="312" spans="2:23" x14ac:dyDescent="0.25">
      <c r="I312" s="48"/>
      <c r="J312" s="48"/>
      <c r="K312" s="48"/>
      <c r="L312" s="48"/>
    </row>
    <row r="313" spans="2:23" x14ac:dyDescent="0.25">
      <c r="B313" s="46" t="s">
        <v>3</v>
      </c>
      <c r="C313" s="46">
        <v>2021</v>
      </c>
      <c r="D313" s="46">
        <f t="shared" ref="D313" si="145">+C313+1</f>
        <v>2022</v>
      </c>
      <c r="E313" s="46">
        <f t="shared" ref="E313" si="146">+D313+1</f>
        <v>2023</v>
      </c>
      <c r="F313" s="46">
        <f t="shared" ref="F313" si="147">+E313+1</f>
        <v>2024</v>
      </c>
      <c r="G313" s="46">
        <f t="shared" ref="G313" si="148">+F313+1</f>
        <v>2025</v>
      </c>
      <c r="H313" s="46">
        <f t="shared" ref="H313" si="149">+G313+1</f>
        <v>2026</v>
      </c>
      <c r="I313" s="46">
        <f t="shared" ref="I313" si="150">+H313+1</f>
        <v>2027</v>
      </c>
      <c r="J313" s="46">
        <f t="shared" ref="J313" si="151">+I313+1</f>
        <v>2028</v>
      </c>
      <c r="K313" s="46">
        <f t="shared" ref="K313" si="152">+J313+1</f>
        <v>2029</v>
      </c>
      <c r="L313" s="48"/>
    </row>
    <row r="314" spans="2:23" x14ac:dyDescent="0.25">
      <c r="B314" s="46" t="s">
        <v>107</v>
      </c>
      <c r="C314" s="52">
        <f>$C$307*(D310/$L$311)</f>
        <v>0.86725779776664469</v>
      </c>
      <c r="D314" s="52">
        <f t="shared" ref="D314:G314" si="153">$C$307*(E310/$L$311)</f>
        <v>2.7256673644094551</v>
      </c>
      <c r="E314" s="52">
        <f t="shared" si="153"/>
        <v>5.6991226710379514</v>
      </c>
      <c r="F314" s="52">
        <f t="shared" si="153"/>
        <v>15.734534330909128</v>
      </c>
      <c r="G314" s="52">
        <f t="shared" si="153"/>
        <v>29.362871152956401</v>
      </c>
      <c r="H314" s="52">
        <f>$C$307*(I311/$L$311)</f>
        <v>42.991207975003675</v>
      </c>
      <c r="I314" s="52">
        <f t="shared" ref="I314:K314" si="154">$C$307*(J311/$L$311)</f>
        <v>56.619544797050949</v>
      </c>
      <c r="J314" s="52">
        <f t="shared" si="154"/>
        <v>56.619544797050949</v>
      </c>
      <c r="K314" s="52">
        <f t="shared" si="154"/>
        <v>56.619544797050949</v>
      </c>
      <c r="L314" s="48"/>
    </row>
    <row r="315" spans="2:23" x14ac:dyDescent="0.25">
      <c r="L315" s="48"/>
    </row>
    <row r="316" spans="2:23" x14ac:dyDescent="0.25">
      <c r="L316" s="48"/>
    </row>
    <row r="317" spans="2:23" x14ac:dyDescent="0.25">
      <c r="B317" s="46" t="s">
        <v>116</v>
      </c>
      <c r="C317" s="49" t="s">
        <v>4</v>
      </c>
      <c r="D317" s="49" t="s">
        <v>5</v>
      </c>
      <c r="E317" s="49" t="s">
        <v>6</v>
      </c>
      <c r="F317" s="49" t="s">
        <v>7</v>
      </c>
      <c r="G317" s="49" t="s">
        <v>8</v>
      </c>
      <c r="H317" s="49" t="s">
        <v>9</v>
      </c>
      <c r="I317" s="49" t="s">
        <v>10</v>
      </c>
      <c r="J317" s="50"/>
      <c r="K317" s="50"/>
      <c r="L317" s="48"/>
    </row>
    <row r="318" spans="2:23" x14ac:dyDescent="0.25">
      <c r="B318" s="46" t="s">
        <v>108</v>
      </c>
      <c r="C318" s="63">
        <v>50.191257562841592</v>
      </c>
      <c r="D318" s="63">
        <v>77.264854711179169</v>
      </c>
      <c r="E318" s="63">
        <v>93.046551846425785</v>
      </c>
      <c r="F318" s="63">
        <v>100</v>
      </c>
      <c r="G318" s="63">
        <v>100</v>
      </c>
      <c r="H318" s="63">
        <v>100</v>
      </c>
      <c r="I318" s="63">
        <v>100</v>
      </c>
      <c r="L318" s="48"/>
    </row>
    <row r="319" spans="2:23" x14ac:dyDescent="0.25">
      <c r="B319" s="46" t="s">
        <v>107</v>
      </c>
      <c r="C319" s="64">
        <f>C318</f>
        <v>50.191257562841592</v>
      </c>
      <c r="D319" s="64">
        <f t="shared" ref="D319:I319" si="155">D318</f>
        <v>77.264854711179169</v>
      </c>
      <c r="E319" s="64">
        <f t="shared" si="155"/>
        <v>93.046551846425785</v>
      </c>
      <c r="F319" s="64">
        <f t="shared" si="155"/>
        <v>100</v>
      </c>
      <c r="G319" s="64">
        <f t="shared" si="155"/>
        <v>100</v>
      </c>
      <c r="H319" s="64">
        <f t="shared" si="155"/>
        <v>100</v>
      </c>
      <c r="I319" s="64">
        <f t="shared" si="155"/>
        <v>100</v>
      </c>
      <c r="L319" s="48"/>
    </row>
    <row r="320" spans="2:23" x14ac:dyDescent="0.25">
      <c r="L320" s="48"/>
    </row>
    <row r="321" spans="2:12" x14ac:dyDescent="0.25">
      <c r="L321" s="48"/>
    </row>
    <row r="322" spans="2:12" x14ac:dyDescent="0.25">
      <c r="B322" s="51" t="s">
        <v>111</v>
      </c>
      <c r="C322" s="49" t="s">
        <v>112</v>
      </c>
      <c r="D322" s="49" t="s">
        <v>113</v>
      </c>
      <c r="E322" s="49" t="s">
        <v>88</v>
      </c>
      <c r="F322" s="49" t="s">
        <v>62</v>
      </c>
      <c r="L322" s="48"/>
    </row>
    <row r="323" spans="2:12" x14ac:dyDescent="0.25">
      <c r="B323" s="51" t="s">
        <v>108</v>
      </c>
      <c r="C323" s="168">
        <v>1370.6849999999999</v>
      </c>
      <c r="D323" s="169">
        <v>8199160.760900002</v>
      </c>
      <c r="E323" s="56">
        <f>SUM(Indicatori!L10:L11)/CDF!L311</f>
        <v>67.645241679397316</v>
      </c>
      <c r="F323" s="56">
        <f>SUM(Indicatori!M12:M13)/L311</f>
        <v>87.379492535554121</v>
      </c>
      <c r="L323" s="48"/>
    </row>
    <row r="324" spans="2:12" x14ac:dyDescent="0.25">
      <c r="B324" s="51" t="s">
        <v>107</v>
      </c>
      <c r="C324" s="52">
        <f>C323</f>
        <v>1370.6849999999999</v>
      </c>
      <c r="D324" s="53">
        <f>D323</f>
        <v>8199160.760900002</v>
      </c>
      <c r="E324" s="52">
        <f>E323</f>
        <v>67.645241679397316</v>
      </c>
      <c r="F324" s="52">
        <f>F323</f>
        <v>87.379492535554121</v>
      </c>
      <c r="L324" s="48"/>
    </row>
    <row r="325" spans="2:12" x14ac:dyDescent="0.25">
      <c r="L325" s="48"/>
    </row>
    <row r="326" spans="2:12" ht="14.4" thickBot="1" x14ac:dyDescent="0.3">
      <c r="L326" s="48"/>
    </row>
    <row r="327" spans="2:12" x14ac:dyDescent="0.25">
      <c r="B327" s="170" t="s">
        <v>48</v>
      </c>
      <c r="C327" s="171"/>
      <c r="E327" s="78" t="s">
        <v>60</v>
      </c>
      <c r="F327" s="15" t="s">
        <v>61</v>
      </c>
      <c r="L327" s="48"/>
    </row>
    <row r="328" spans="2:12" ht="15" customHeight="1" x14ac:dyDescent="0.25">
      <c r="B328" s="174" t="s">
        <v>64</v>
      </c>
      <c r="C328" s="144" t="s">
        <v>62</v>
      </c>
      <c r="E328" s="78" t="s">
        <v>62</v>
      </c>
      <c r="F328" s="15" t="s">
        <v>63</v>
      </c>
      <c r="L328" s="48"/>
    </row>
    <row r="329" spans="2:12" ht="15" customHeight="1" thickBot="1" x14ac:dyDescent="0.3">
      <c r="B329" s="175"/>
      <c r="C329" s="55" t="s">
        <v>88</v>
      </c>
      <c r="E329" s="78" t="s">
        <v>88</v>
      </c>
      <c r="F329" s="15" t="s">
        <v>100</v>
      </c>
      <c r="L329" s="48"/>
    </row>
    <row r="330" spans="2:12" ht="15" customHeight="1" x14ac:dyDescent="0.25">
      <c r="L330" s="48"/>
    </row>
    <row r="331" spans="2:12" ht="15" customHeight="1" x14ac:dyDescent="0.25">
      <c r="B331" s="21" t="s">
        <v>101</v>
      </c>
      <c r="L331" s="48"/>
    </row>
    <row r="332" spans="2:12" ht="15" customHeight="1" x14ac:dyDescent="0.25">
      <c r="B332" s="46" t="s">
        <v>110</v>
      </c>
      <c r="C332" s="46">
        <v>2021</v>
      </c>
      <c r="D332" s="46">
        <f t="shared" ref="D332" si="156">+C332+1</f>
        <v>2022</v>
      </c>
      <c r="E332" s="46">
        <f t="shared" ref="E332" si="157">+D332+1</f>
        <v>2023</v>
      </c>
      <c r="F332" s="46">
        <f t="shared" ref="F332" si="158">+E332+1</f>
        <v>2024</v>
      </c>
      <c r="G332" s="46">
        <f t="shared" ref="G332" si="159">+F332+1</f>
        <v>2025</v>
      </c>
      <c r="H332" s="46">
        <f t="shared" ref="H332" si="160">+G332+1</f>
        <v>2026</v>
      </c>
      <c r="I332" s="46">
        <f t="shared" ref="I332" si="161">+H332+1</f>
        <v>2027</v>
      </c>
      <c r="J332" s="46">
        <f t="shared" ref="J332" si="162">+I332+1</f>
        <v>2028</v>
      </c>
      <c r="K332" s="46">
        <f t="shared" ref="K332" si="163">+J332+1</f>
        <v>2029</v>
      </c>
      <c r="L332" s="48"/>
    </row>
    <row r="333" spans="2:12" ht="15" customHeight="1" x14ac:dyDescent="0.25">
      <c r="B333" s="46" t="s">
        <v>107</v>
      </c>
      <c r="C333" s="159">
        <f t="shared" ref="C333:K333" si="164">$F$324*C314</f>
        <v>75.780546266351635</v>
      </c>
      <c r="D333" s="159">
        <f t="shared" si="164"/>
        <v>238.16743112281947</v>
      </c>
      <c r="E333" s="159">
        <f t="shared" si="164"/>
        <v>497.98644689316797</v>
      </c>
      <c r="F333" s="159">
        <f t="shared" si="164"/>
        <v>1374.8756251180941</v>
      </c>
      <c r="G333" s="159">
        <f t="shared" si="164"/>
        <v>2565.7127807321913</v>
      </c>
      <c r="H333" s="159">
        <f t="shared" si="164"/>
        <v>3756.5499363462886</v>
      </c>
      <c r="I333" s="159">
        <f t="shared" si="164"/>
        <v>4947.387091960386</v>
      </c>
      <c r="J333" s="159">
        <f t="shared" si="164"/>
        <v>4947.387091960386</v>
      </c>
      <c r="K333" s="159">
        <f t="shared" si="164"/>
        <v>4947.387091960386</v>
      </c>
      <c r="L333" s="48"/>
    </row>
    <row r="334" spans="2:12" ht="15" customHeight="1" x14ac:dyDescent="0.25">
      <c r="C334" s="160"/>
      <c r="D334" s="160"/>
      <c r="E334" s="160"/>
      <c r="F334" s="160"/>
      <c r="G334" s="160"/>
      <c r="H334" s="160"/>
      <c r="I334" s="160"/>
      <c r="J334" s="160"/>
      <c r="K334" s="160"/>
      <c r="L334" s="48"/>
    </row>
    <row r="335" spans="2:12" ht="15" customHeight="1" x14ac:dyDescent="0.25">
      <c r="B335" s="113" t="s">
        <v>64</v>
      </c>
      <c r="C335" s="162"/>
      <c r="D335" s="160"/>
      <c r="E335" s="160"/>
      <c r="F335" s="160"/>
      <c r="G335" s="160"/>
      <c r="H335" s="160"/>
      <c r="I335" s="160"/>
      <c r="J335" s="160"/>
      <c r="K335" s="160"/>
      <c r="L335" s="48"/>
    </row>
    <row r="336" spans="2:12" ht="15" customHeight="1" x14ac:dyDescent="0.25">
      <c r="B336" s="46" t="s">
        <v>46</v>
      </c>
      <c r="C336" s="163">
        <f>F333</f>
        <v>1374.8756251180941</v>
      </c>
      <c r="D336" s="164"/>
      <c r="E336" s="164"/>
      <c r="F336" s="164"/>
      <c r="G336" s="164"/>
      <c r="H336" s="164"/>
      <c r="I336" s="164"/>
      <c r="J336" s="164"/>
      <c r="K336" s="164"/>
      <c r="L336" s="48"/>
    </row>
    <row r="337" spans="1:31" ht="15" customHeight="1" x14ac:dyDescent="0.25">
      <c r="B337" s="46" t="s">
        <v>47</v>
      </c>
      <c r="C337" s="163">
        <f>K333</f>
        <v>4947.387091960386</v>
      </c>
      <c r="D337" s="160"/>
      <c r="E337" s="160"/>
      <c r="F337" s="160"/>
      <c r="G337" s="160"/>
      <c r="H337" s="160"/>
      <c r="I337" s="160"/>
      <c r="J337" s="160"/>
      <c r="K337" s="160"/>
      <c r="L337" s="48"/>
    </row>
    <row r="338" spans="1:31" ht="15" customHeight="1" x14ac:dyDescent="0.25">
      <c r="L338" s="48"/>
    </row>
    <row r="339" spans="1:31" ht="15" customHeight="1" x14ac:dyDescent="0.25">
      <c r="L339" s="48"/>
    </row>
    <row r="340" spans="1:31" ht="15" customHeight="1" x14ac:dyDescent="0.25">
      <c r="B340" s="21" t="s">
        <v>102</v>
      </c>
      <c r="L340" s="48"/>
    </row>
    <row r="341" spans="1:31" ht="15" customHeight="1" x14ac:dyDescent="0.25">
      <c r="B341" s="46" t="s">
        <v>110</v>
      </c>
      <c r="C341" s="46">
        <v>2021</v>
      </c>
      <c r="D341" s="46">
        <f t="shared" ref="D341" si="165">+C341+1</f>
        <v>2022</v>
      </c>
      <c r="E341" s="46">
        <f t="shared" ref="E341" si="166">+D341+1</f>
        <v>2023</v>
      </c>
      <c r="F341" s="46">
        <f t="shared" ref="F341" si="167">+E341+1</f>
        <v>2024</v>
      </c>
      <c r="G341" s="46">
        <f t="shared" ref="G341" si="168">+F341+1</f>
        <v>2025</v>
      </c>
      <c r="H341" s="46">
        <f t="shared" ref="H341" si="169">+G341+1</f>
        <v>2026</v>
      </c>
      <c r="I341" s="46">
        <f t="shared" ref="I341" si="170">+H341+1</f>
        <v>2027</v>
      </c>
      <c r="J341" s="46">
        <f t="shared" ref="J341" si="171">+I341+1</f>
        <v>2028</v>
      </c>
      <c r="K341" s="46">
        <f t="shared" ref="K341" si="172">+J341+1</f>
        <v>2029</v>
      </c>
      <c r="L341" s="48"/>
    </row>
    <row r="342" spans="1:31" ht="15" customHeight="1" x14ac:dyDescent="0.25">
      <c r="B342" s="46" t="s">
        <v>107</v>
      </c>
      <c r="C342" s="159">
        <f>$E$324*C314</f>
        <v>58.66586332826656</v>
      </c>
      <c r="D342" s="159">
        <f t="shared" ref="D342:K342" si="173">$E$324*D314</f>
        <v>184.3784276031235</v>
      </c>
      <c r="E342" s="159">
        <f t="shared" si="173"/>
        <v>385.51853044289459</v>
      </c>
      <c r="F342" s="159">
        <f t="shared" si="173"/>
        <v>1064.366377527122</v>
      </c>
      <c r="G342" s="159">
        <f>$E$324*G314</f>
        <v>1986.2585155427396</v>
      </c>
      <c r="H342" s="159">
        <f t="shared" si="173"/>
        <v>2908.1506535583567</v>
      </c>
      <c r="I342" s="159">
        <f>$E$324*I314</f>
        <v>3830.0427915739742</v>
      </c>
      <c r="J342" s="159">
        <f t="shared" si="173"/>
        <v>3830.0427915739742</v>
      </c>
      <c r="K342" s="159">
        <f t="shared" si="173"/>
        <v>3830.0427915739742</v>
      </c>
      <c r="L342" s="48"/>
    </row>
    <row r="343" spans="1:31" ht="15" customHeight="1" x14ac:dyDescent="0.25">
      <c r="C343" s="160"/>
      <c r="D343" s="160"/>
      <c r="E343" s="160"/>
      <c r="F343" s="160"/>
      <c r="G343" s="160"/>
      <c r="H343" s="160"/>
      <c r="I343" s="160"/>
      <c r="J343" s="160"/>
      <c r="K343" s="160"/>
    </row>
    <row r="344" spans="1:31" ht="15" customHeight="1" x14ac:dyDescent="0.25">
      <c r="B344" s="113" t="s">
        <v>64</v>
      </c>
      <c r="C344" s="162"/>
      <c r="D344" s="160"/>
      <c r="E344" s="160"/>
      <c r="F344" s="160"/>
      <c r="G344" s="160"/>
      <c r="H344" s="160"/>
      <c r="I344" s="160"/>
      <c r="J344" s="160"/>
      <c r="K344" s="160"/>
    </row>
    <row r="345" spans="1:31" ht="15" customHeight="1" x14ac:dyDescent="0.25">
      <c r="B345" s="46" t="s">
        <v>46</v>
      </c>
      <c r="C345" s="163">
        <f>F342</f>
        <v>1064.366377527122</v>
      </c>
      <c r="D345" s="164"/>
      <c r="E345" s="164"/>
      <c r="F345" s="164"/>
      <c r="G345" s="164"/>
      <c r="H345" s="164"/>
      <c r="I345" s="164"/>
      <c r="J345" s="164"/>
      <c r="K345" s="164"/>
      <c r="L345" s="38"/>
    </row>
    <row r="346" spans="1:31" ht="15" customHeight="1" x14ac:dyDescent="0.25">
      <c r="B346" s="46" t="s">
        <v>47</v>
      </c>
      <c r="C346" s="163">
        <f>K342</f>
        <v>3830.0427915739742</v>
      </c>
      <c r="D346" s="160"/>
      <c r="E346" s="160"/>
      <c r="F346" s="160"/>
      <c r="G346" s="160"/>
      <c r="H346" s="160"/>
      <c r="I346" s="160"/>
      <c r="J346" s="160"/>
      <c r="K346" s="160"/>
    </row>
    <row r="347" spans="1:31" ht="15" customHeight="1" x14ac:dyDescent="0.25">
      <c r="L347" s="19"/>
    </row>
    <row r="348" spans="1:31" ht="14.4" thickBot="1" x14ac:dyDescent="0.3">
      <c r="A348" s="16"/>
      <c r="B348" s="67"/>
      <c r="C348" s="67"/>
      <c r="D348" s="67"/>
      <c r="E348" s="67"/>
      <c r="F348" s="67"/>
      <c r="G348" s="67"/>
      <c r="H348" s="67"/>
      <c r="I348" s="67"/>
      <c r="J348" s="67"/>
      <c r="K348" s="67"/>
      <c r="L348" s="67"/>
      <c r="M348" s="16"/>
      <c r="N348" s="16"/>
      <c r="O348" s="16"/>
      <c r="P348" s="16"/>
      <c r="Q348" s="16"/>
      <c r="R348" s="16"/>
      <c r="S348" s="16"/>
      <c r="T348" s="16"/>
      <c r="U348" s="16"/>
      <c r="V348" s="16"/>
      <c r="W348" s="16"/>
      <c r="X348" s="16"/>
      <c r="Y348" s="16"/>
      <c r="Z348" s="16"/>
      <c r="AA348" s="16"/>
      <c r="AB348" s="16"/>
      <c r="AC348" s="16"/>
      <c r="AD348" s="16"/>
      <c r="AE348" s="16"/>
    </row>
    <row r="349" spans="1:31" ht="19.2" x14ac:dyDescent="0.35">
      <c r="A349" s="172">
        <v>6.1</v>
      </c>
      <c r="B349" s="17" t="s">
        <v>44</v>
      </c>
      <c r="C349" s="19"/>
      <c r="D349" s="19"/>
      <c r="E349" s="19"/>
      <c r="F349" s="19"/>
      <c r="G349" s="19"/>
      <c r="H349" s="19"/>
      <c r="I349" s="19"/>
      <c r="J349" s="19"/>
      <c r="K349" s="19"/>
      <c r="L349" s="19"/>
    </row>
    <row r="350" spans="1:31" s="38" customFormat="1" ht="19.2" x14ac:dyDescent="0.35">
      <c r="A350" s="173"/>
      <c r="B350" s="40" t="s">
        <v>103</v>
      </c>
      <c r="C350" s="39"/>
      <c r="D350" s="39"/>
      <c r="E350" s="39"/>
      <c r="F350" s="39"/>
      <c r="G350" s="39"/>
      <c r="H350" s="39"/>
      <c r="I350" s="39"/>
      <c r="J350" s="39"/>
      <c r="K350" s="39"/>
      <c r="L350" s="39"/>
    </row>
    <row r="351" spans="1:31" ht="19.2" customHeight="1" x14ac:dyDescent="0.25">
      <c r="C351" s="19"/>
      <c r="D351" s="19"/>
      <c r="E351" s="19"/>
      <c r="F351" s="19"/>
      <c r="G351" s="19"/>
      <c r="H351" s="19"/>
      <c r="I351" s="19"/>
      <c r="J351" s="19"/>
      <c r="K351" s="19"/>
      <c r="L351" s="19"/>
    </row>
    <row r="352" spans="1:31" ht="19.2" customHeight="1" x14ac:dyDescent="0.25">
      <c r="B352" s="21" t="s">
        <v>1</v>
      </c>
      <c r="C352" s="61">
        <f>46196000*4.87</f>
        <v>224974520</v>
      </c>
      <c r="D352" s="15" t="s">
        <v>84</v>
      </c>
    </row>
    <row r="353" spans="2:23" x14ac:dyDescent="0.25">
      <c r="B353" s="21" t="s">
        <v>2</v>
      </c>
      <c r="C353" s="60">
        <f>C352/D369</f>
        <v>19.863784671036679</v>
      </c>
    </row>
    <row r="354" spans="2:23" x14ac:dyDescent="0.25">
      <c r="N354" s="21" t="s">
        <v>115</v>
      </c>
      <c r="W354" s="21" t="s">
        <v>116</v>
      </c>
    </row>
    <row r="355" spans="2:23" x14ac:dyDescent="0.25">
      <c r="B355" s="46"/>
      <c r="C355" s="46">
        <v>2014</v>
      </c>
      <c r="D355" s="46">
        <f t="shared" ref="D355" si="174">+C355+1</f>
        <v>2015</v>
      </c>
      <c r="E355" s="46">
        <f t="shared" ref="E355" si="175">+D355+1</f>
        <v>2016</v>
      </c>
      <c r="F355" s="46">
        <f t="shared" ref="F355" si="176">+E355+1</f>
        <v>2017</v>
      </c>
      <c r="G355" s="46">
        <f t="shared" ref="G355" si="177">+F355+1</f>
        <v>2018</v>
      </c>
      <c r="H355" s="46">
        <f t="shared" ref="H355" si="178">+G355+1</f>
        <v>2019</v>
      </c>
      <c r="I355" s="46">
        <f t="shared" ref="I355" si="179">+H355+1</f>
        <v>2020</v>
      </c>
      <c r="J355" s="46">
        <f t="shared" ref="J355" si="180">+I355+1</f>
        <v>2021</v>
      </c>
      <c r="K355" s="46">
        <f t="shared" ref="K355" si="181">+J355+1</f>
        <v>2022</v>
      </c>
      <c r="L355" s="46">
        <f t="shared" ref="L355" si="182">+K355+1</f>
        <v>2023</v>
      </c>
    </row>
    <row r="356" spans="2:23" x14ac:dyDescent="0.25">
      <c r="B356" s="46" t="s">
        <v>109</v>
      </c>
      <c r="C356" s="45">
        <v>0</v>
      </c>
      <c r="D356" s="45">
        <v>17</v>
      </c>
      <c r="E356" s="45">
        <v>42</v>
      </c>
      <c r="F356" s="45">
        <v>96</v>
      </c>
      <c r="G356" s="45">
        <v>163</v>
      </c>
      <c r="H356" s="45">
        <v>207</v>
      </c>
    </row>
    <row r="357" spans="2:23" x14ac:dyDescent="0.25">
      <c r="B357" s="46" t="s">
        <v>106</v>
      </c>
      <c r="I357" s="47">
        <f>$H356+(H356-G356)</f>
        <v>251</v>
      </c>
      <c r="J357" s="47">
        <f>I357+($H356-$G356)</f>
        <v>295</v>
      </c>
      <c r="K357" s="47">
        <f>J357</f>
        <v>295</v>
      </c>
      <c r="L357" s="47">
        <f>J357</f>
        <v>295</v>
      </c>
    </row>
    <row r="358" spans="2:23" x14ac:dyDescent="0.25">
      <c r="I358" s="48"/>
      <c r="J358" s="48"/>
      <c r="K358" s="48"/>
      <c r="L358" s="48"/>
    </row>
    <row r="359" spans="2:23" x14ac:dyDescent="0.25">
      <c r="B359" s="46" t="s">
        <v>3</v>
      </c>
      <c r="C359" s="46">
        <v>2021</v>
      </c>
      <c r="D359" s="46">
        <f t="shared" ref="D359" si="183">+C359+1</f>
        <v>2022</v>
      </c>
      <c r="E359" s="46">
        <f t="shared" ref="E359" si="184">+D359+1</f>
        <v>2023</v>
      </c>
      <c r="F359" s="46">
        <f t="shared" ref="F359" si="185">+E359+1</f>
        <v>2024</v>
      </c>
      <c r="G359" s="46">
        <f t="shared" ref="G359" si="186">+F359+1</f>
        <v>2025</v>
      </c>
      <c r="H359" s="46">
        <f t="shared" ref="H359" si="187">+G359+1</f>
        <v>2026</v>
      </c>
      <c r="I359" s="46">
        <f t="shared" ref="I359" si="188">+H359+1</f>
        <v>2027</v>
      </c>
      <c r="J359" s="46">
        <f t="shared" ref="J359" si="189">+I359+1</f>
        <v>2028</v>
      </c>
      <c r="K359" s="46">
        <f t="shared" ref="K359" si="190">+J359+1</f>
        <v>2029</v>
      </c>
      <c r="L359" s="48"/>
    </row>
    <row r="360" spans="2:23" x14ac:dyDescent="0.25">
      <c r="B360" s="46" t="s">
        <v>107</v>
      </c>
      <c r="C360" s="52">
        <f>$C$353*(D356/$L$357)</f>
        <v>1.144692675958046</v>
      </c>
      <c r="D360" s="52">
        <f t="shared" ref="D360:G360" si="191">$C$353*(E356/$L$357)</f>
        <v>2.8280642582492899</v>
      </c>
      <c r="E360" s="52">
        <f t="shared" si="191"/>
        <v>6.4641468759983765</v>
      </c>
      <c r="F360" s="52">
        <f t="shared" si="191"/>
        <v>10.975582716538909</v>
      </c>
      <c r="G360" s="52">
        <f t="shared" si="191"/>
        <v>13.938316701371502</v>
      </c>
      <c r="H360" s="52">
        <f>$C$353*(I357/$L$357)</f>
        <v>16.901050686204091</v>
      </c>
      <c r="I360" s="52">
        <f t="shared" ref="I360:K360" si="192">$C$353*(J357/$L$357)</f>
        <v>19.863784671036679</v>
      </c>
      <c r="J360" s="52">
        <f t="shared" si="192"/>
        <v>19.863784671036679</v>
      </c>
      <c r="K360" s="52">
        <f t="shared" si="192"/>
        <v>19.863784671036679</v>
      </c>
      <c r="L360" s="48"/>
    </row>
    <row r="361" spans="2:23" x14ac:dyDescent="0.25">
      <c r="L361" s="48"/>
    </row>
    <row r="362" spans="2:23" x14ac:dyDescent="0.25">
      <c r="L362" s="48"/>
    </row>
    <row r="363" spans="2:23" x14ac:dyDescent="0.25">
      <c r="B363" s="46" t="s">
        <v>116</v>
      </c>
      <c r="C363" s="49" t="s">
        <v>4</v>
      </c>
      <c r="D363" s="49" t="s">
        <v>5</v>
      </c>
      <c r="E363" s="49" t="s">
        <v>6</v>
      </c>
      <c r="F363" s="49" t="s">
        <v>7</v>
      </c>
      <c r="G363" s="49" t="s">
        <v>8</v>
      </c>
      <c r="H363" s="49" t="s">
        <v>9</v>
      </c>
      <c r="I363" s="49" t="s">
        <v>10</v>
      </c>
      <c r="J363" s="50"/>
      <c r="K363" s="50"/>
      <c r="L363" s="48"/>
    </row>
    <row r="364" spans="2:23" x14ac:dyDescent="0.25">
      <c r="B364" s="46" t="s">
        <v>108</v>
      </c>
      <c r="C364" s="63">
        <v>42.981936611508168</v>
      </c>
      <c r="D364" s="63">
        <v>68.619644605524897</v>
      </c>
      <c r="E364" s="63">
        <v>85.431594699021275</v>
      </c>
      <c r="F364" s="63">
        <v>95.459525064346863</v>
      </c>
      <c r="G364" s="63">
        <v>100</v>
      </c>
      <c r="H364" s="63">
        <v>100</v>
      </c>
      <c r="I364" s="63">
        <v>100</v>
      </c>
      <c r="L364" s="48"/>
    </row>
    <row r="365" spans="2:23" x14ac:dyDescent="0.25">
      <c r="B365" s="46" t="s">
        <v>107</v>
      </c>
      <c r="C365" s="64">
        <f>C364</f>
        <v>42.981936611508168</v>
      </c>
      <c r="D365" s="64">
        <f t="shared" ref="D365:I365" si="193">D364</f>
        <v>68.619644605524897</v>
      </c>
      <c r="E365" s="64">
        <f t="shared" si="193"/>
        <v>85.431594699021275</v>
      </c>
      <c r="F365" s="64">
        <f t="shared" si="193"/>
        <v>95.459525064346863</v>
      </c>
      <c r="G365" s="64">
        <f t="shared" si="193"/>
        <v>100</v>
      </c>
      <c r="H365" s="64">
        <f t="shared" si="193"/>
        <v>100</v>
      </c>
      <c r="I365" s="64">
        <f t="shared" si="193"/>
        <v>100</v>
      </c>
      <c r="L365" s="48"/>
    </row>
    <row r="366" spans="2:23" x14ac:dyDescent="0.25">
      <c r="L366" s="48"/>
    </row>
    <row r="367" spans="2:23" x14ac:dyDescent="0.25">
      <c r="L367" s="48"/>
    </row>
    <row r="368" spans="2:23" x14ac:dyDescent="0.25">
      <c r="B368" s="51" t="s">
        <v>111</v>
      </c>
      <c r="C368" s="146" t="s">
        <v>112</v>
      </c>
      <c r="D368" s="146" t="s">
        <v>113</v>
      </c>
      <c r="E368" s="146" t="s">
        <v>67</v>
      </c>
      <c r="L368" s="48"/>
    </row>
    <row r="369" spans="2:12" x14ac:dyDescent="0.25">
      <c r="B369" s="51" t="s">
        <v>108</v>
      </c>
      <c r="C369" s="168">
        <v>1690.460465116279</v>
      </c>
      <c r="D369" s="169">
        <v>11325863.81325582</v>
      </c>
      <c r="E369" s="56">
        <f>SUM(Indicatori!M14:M15)/L357</f>
        <v>0.30079096045197784</v>
      </c>
      <c r="L369" s="48"/>
    </row>
    <row r="370" spans="2:12" x14ac:dyDescent="0.25">
      <c r="B370" s="51" t="s">
        <v>107</v>
      </c>
      <c r="C370" s="52">
        <f>C369</f>
        <v>1690.460465116279</v>
      </c>
      <c r="D370" s="53">
        <f>D369</f>
        <v>11325863.81325582</v>
      </c>
      <c r="E370" s="53">
        <f>E369</f>
        <v>0.30079096045197784</v>
      </c>
      <c r="L370" s="48"/>
    </row>
    <row r="371" spans="2:12" x14ac:dyDescent="0.25">
      <c r="L371" s="48"/>
    </row>
    <row r="372" spans="2:12" ht="14.4" thickBot="1" x14ac:dyDescent="0.3">
      <c r="L372" s="48"/>
    </row>
    <row r="373" spans="2:12" x14ac:dyDescent="0.25">
      <c r="B373" s="170" t="s">
        <v>48</v>
      </c>
      <c r="C373" s="171"/>
      <c r="E373" s="78" t="s">
        <v>65</v>
      </c>
      <c r="F373" s="15" t="s">
        <v>66</v>
      </c>
      <c r="L373" s="48"/>
    </row>
    <row r="374" spans="2:12" ht="15" customHeight="1" thickBot="1" x14ac:dyDescent="0.3">
      <c r="B374" s="158" t="s">
        <v>69</v>
      </c>
      <c r="C374" s="55" t="s">
        <v>67</v>
      </c>
      <c r="E374" s="78" t="s">
        <v>67</v>
      </c>
      <c r="F374" s="15" t="s">
        <v>68</v>
      </c>
      <c r="L374" s="48"/>
    </row>
    <row r="375" spans="2:12" x14ac:dyDescent="0.25">
      <c r="L375" s="48"/>
    </row>
    <row r="376" spans="2:12" x14ac:dyDescent="0.25">
      <c r="L376" s="48"/>
    </row>
    <row r="377" spans="2:12" x14ac:dyDescent="0.25">
      <c r="B377" s="46" t="s">
        <v>110</v>
      </c>
      <c r="C377" s="46">
        <v>2021</v>
      </c>
      <c r="D377" s="46">
        <f t="shared" ref="D377" si="194">+C377+1</f>
        <v>2022</v>
      </c>
      <c r="E377" s="46">
        <f t="shared" ref="E377" si="195">+D377+1</f>
        <v>2023</v>
      </c>
      <c r="F377" s="46">
        <f t="shared" ref="F377" si="196">+E377+1</f>
        <v>2024</v>
      </c>
      <c r="G377" s="46">
        <f t="shared" ref="G377" si="197">+F377+1</f>
        <v>2025</v>
      </c>
      <c r="H377" s="46">
        <f t="shared" ref="H377" si="198">+G377+1</f>
        <v>2026</v>
      </c>
      <c r="I377" s="46">
        <f t="shared" ref="I377" si="199">+H377+1</f>
        <v>2027</v>
      </c>
      <c r="J377" s="46">
        <f t="shared" ref="J377" si="200">+I377+1</f>
        <v>2028</v>
      </c>
      <c r="K377" s="46">
        <f t="shared" ref="K377" si="201">+J377+1</f>
        <v>2029</v>
      </c>
      <c r="L377" s="48"/>
    </row>
    <row r="378" spans="2:12" x14ac:dyDescent="0.25">
      <c r="B378" s="46" t="s">
        <v>107</v>
      </c>
      <c r="C378" s="159">
        <f>$E$370*C360</f>
        <v>0.34431320942376531</v>
      </c>
      <c r="D378" s="159">
        <f t="shared" ref="D378:K378" si="202">$E$370*D360</f>
        <v>0.85065616445871417</v>
      </c>
      <c r="E378" s="159">
        <f t="shared" si="202"/>
        <v>1.9443569473342037</v>
      </c>
      <c r="F378" s="159">
        <f t="shared" si="202"/>
        <v>3.3013560668278665</v>
      </c>
      <c r="G378" s="159">
        <f t="shared" si="202"/>
        <v>4.1925196676893774</v>
      </c>
      <c r="H378" s="159">
        <f t="shared" si="202"/>
        <v>5.0836832685508879</v>
      </c>
      <c r="I378" s="159">
        <f t="shared" si="202"/>
        <v>5.9748468694123975</v>
      </c>
      <c r="J378" s="159">
        <f>$E$370*J360</f>
        <v>5.9748468694123975</v>
      </c>
      <c r="K378" s="159">
        <f t="shared" si="202"/>
        <v>5.9748468694123975</v>
      </c>
      <c r="L378" s="48"/>
    </row>
    <row r="379" spans="2:12" x14ac:dyDescent="0.25">
      <c r="C379" s="160"/>
      <c r="D379" s="160"/>
      <c r="E379" s="160"/>
      <c r="F379" s="160"/>
      <c r="G379" s="160"/>
      <c r="H379" s="160"/>
      <c r="I379" s="160"/>
      <c r="J379" s="160"/>
      <c r="K379" s="160"/>
      <c r="L379" s="48"/>
    </row>
    <row r="380" spans="2:12" x14ac:dyDescent="0.25">
      <c r="B380" s="113" t="s">
        <v>64</v>
      </c>
      <c r="C380" s="162"/>
      <c r="D380" s="160"/>
      <c r="E380" s="160"/>
      <c r="F380" s="160"/>
      <c r="G380" s="160"/>
      <c r="H380" s="160"/>
      <c r="I380" s="160"/>
      <c r="J380" s="160"/>
      <c r="K380" s="160"/>
      <c r="L380" s="48"/>
    </row>
    <row r="381" spans="2:12" x14ac:dyDescent="0.25">
      <c r="B381" s="46" t="s">
        <v>46</v>
      </c>
      <c r="C381" s="163">
        <f>F378</f>
        <v>3.3013560668278665</v>
      </c>
      <c r="D381" s="164"/>
      <c r="E381" s="164"/>
      <c r="F381" s="164"/>
      <c r="G381" s="164"/>
      <c r="H381" s="164"/>
      <c r="I381" s="164"/>
      <c r="J381" s="164"/>
      <c r="K381" s="164"/>
      <c r="L381" s="48"/>
    </row>
    <row r="382" spans="2:12" x14ac:dyDescent="0.25">
      <c r="B382" s="46" t="s">
        <v>47</v>
      </c>
      <c r="C382" s="163">
        <f>K378</f>
        <v>5.9748468694123975</v>
      </c>
      <c r="D382" s="160"/>
      <c r="E382" s="160"/>
      <c r="F382" s="160"/>
      <c r="G382" s="160"/>
      <c r="H382" s="160"/>
      <c r="I382" s="160"/>
      <c r="J382" s="160"/>
      <c r="K382" s="160"/>
      <c r="L382" s="48"/>
    </row>
    <row r="384" spans="2:12" x14ac:dyDescent="0.25">
      <c r="B384" s="19"/>
      <c r="C384" s="19"/>
      <c r="D384" s="19"/>
      <c r="E384" s="19"/>
      <c r="F384" s="19"/>
      <c r="G384" s="19"/>
      <c r="H384" s="19"/>
      <c r="I384" s="19"/>
      <c r="J384" s="19"/>
      <c r="K384" s="19"/>
      <c r="L384" s="19"/>
    </row>
    <row r="385" spans="1:31" x14ac:dyDescent="0.25">
      <c r="B385" s="19"/>
      <c r="C385" s="19"/>
      <c r="D385" s="19"/>
      <c r="E385" s="19"/>
      <c r="F385" s="19"/>
      <c r="G385" s="19"/>
      <c r="H385" s="19"/>
      <c r="I385" s="19"/>
      <c r="J385" s="19"/>
      <c r="K385" s="19"/>
      <c r="L385" s="19"/>
    </row>
    <row r="386" spans="1:31" x14ac:dyDescent="0.25">
      <c r="B386" s="19"/>
      <c r="C386" s="19"/>
      <c r="D386" s="19"/>
      <c r="E386" s="19"/>
      <c r="F386" s="19"/>
      <c r="G386" s="19"/>
      <c r="H386" s="19"/>
      <c r="I386" s="19"/>
      <c r="J386" s="19"/>
      <c r="K386" s="19"/>
      <c r="L386" s="19"/>
    </row>
    <row r="387" spans="1:31" x14ac:dyDescent="0.25">
      <c r="B387" s="19"/>
      <c r="C387" s="19"/>
      <c r="D387" s="19"/>
      <c r="E387" s="19"/>
      <c r="F387" s="19"/>
      <c r="G387" s="19"/>
      <c r="H387" s="19"/>
      <c r="I387" s="19"/>
      <c r="J387" s="19"/>
      <c r="K387" s="19"/>
      <c r="L387" s="19"/>
    </row>
    <row r="388" spans="1:31" x14ac:dyDescent="0.25">
      <c r="B388" s="19"/>
      <c r="C388" s="19"/>
      <c r="D388" s="19"/>
      <c r="E388" s="19"/>
      <c r="F388" s="19"/>
      <c r="G388" s="19"/>
      <c r="H388" s="19"/>
      <c r="I388" s="19"/>
      <c r="J388" s="19"/>
      <c r="K388" s="19"/>
      <c r="L388" s="19"/>
    </row>
    <row r="389" spans="1:31" x14ac:dyDescent="0.25">
      <c r="B389" s="19"/>
      <c r="C389" s="19"/>
      <c r="D389" s="19"/>
      <c r="E389" s="19"/>
      <c r="F389" s="19"/>
      <c r="G389" s="19"/>
      <c r="H389" s="19"/>
      <c r="I389" s="19"/>
      <c r="J389" s="19"/>
      <c r="K389" s="19"/>
      <c r="L389" s="19"/>
    </row>
    <row r="390" spans="1:31" x14ac:dyDescent="0.25">
      <c r="B390" s="19"/>
      <c r="C390" s="19"/>
      <c r="D390" s="19"/>
      <c r="E390" s="19"/>
      <c r="F390" s="19"/>
      <c r="G390" s="19"/>
      <c r="H390" s="19"/>
      <c r="I390" s="19"/>
      <c r="J390" s="19"/>
      <c r="K390" s="19"/>
      <c r="L390" s="19"/>
    </row>
    <row r="391" spans="1:31" x14ac:dyDescent="0.25">
      <c r="B391" s="19"/>
      <c r="C391" s="19"/>
      <c r="D391" s="19"/>
      <c r="E391" s="19"/>
      <c r="F391" s="19"/>
      <c r="G391" s="19"/>
      <c r="H391" s="19"/>
      <c r="I391" s="19"/>
      <c r="J391" s="19"/>
      <c r="K391" s="19"/>
      <c r="L391" s="19"/>
    </row>
    <row r="392" spans="1:31" x14ac:dyDescent="0.25">
      <c r="B392" s="19"/>
      <c r="C392" s="19"/>
      <c r="D392" s="19"/>
      <c r="E392" s="19"/>
      <c r="F392" s="19"/>
      <c r="G392" s="19"/>
      <c r="H392" s="19"/>
      <c r="I392" s="19"/>
      <c r="J392" s="19"/>
      <c r="K392" s="19"/>
      <c r="L392" s="19"/>
    </row>
    <row r="393" spans="1:31" x14ac:dyDescent="0.25">
      <c r="B393" s="19"/>
      <c r="C393" s="19"/>
      <c r="D393" s="19"/>
      <c r="E393" s="19"/>
      <c r="F393" s="19"/>
      <c r="G393" s="19"/>
      <c r="H393" s="19"/>
      <c r="I393" s="19"/>
      <c r="J393" s="19"/>
      <c r="K393" s="19"/>
      <c r="L393" s="19"/>
    </row>
    <row r="394" spans="1:31" x14ac:dyDescent="0.25">
      <c r="B394" s="19"/>
      <c r="C394" s="19"/>
      <c r="D394" s="19"/>
      <c r="E394" s="19"/>
      <c r="F394" s="19"/>
      <c r="G394" s="19"/>
      <c r="H394" s="19"/>
      <c r="I394" s="19"/>
      <c r="J394" s="19"/>
      <c r="K394" s="19"/>
      <c r="L394" s="19"/>
    </row>
    <row r="395" spans="1:31" x14ac:dyDescent="0.25">
      <c r="B395" s="19"/>
      <c r="C395" s="19"/>
      <c r="D395" s="19"/>
      <c r="E395" s="19"/>
      <c r="F395" s="19"/>
      <c r="G395" s="19"/>
      <c r="H395" s="19"/>
      <c r="I395" s="19"/>
      <c r="J395" s="19"/>
      <c r="K395" s="19"/>
      <c r="L395" s="19"/>
    </row>
    <row r="396" spans="1:31" x14ac:dyDescent="0.25">
      <c r="B396" s="19"/>
      <c r="C396" s="19"/>
      <c r="D396" s="19"/>
      <c r="E396" s="19"/>
      <c r="F396" s="19"/>
      <c r="G396" s="19"/>
      <c r="H396" s="19"/>
      <c r="I396" s="19"/>
      <c r="J396" s="19"/>
      <c r="K396" s="19"/>
      <c r="L396" s="19"/>
    </row>
    <row r="397" spans="1:31" ht="19.2" x14ac:dyDescent="0.35">
      <c r="B397" s="17" t="s">
        <v>44</v>
      </c>
      <c r="C397" s="19"/>
      <c r="D397" s="19"/>
      <c r="E397" s="19"/>
      <c r="F397" s="19"/>
      <c r="G397" s="19"/>
      <c r="H397" s="19"/>
      <c r="I397" s="19"/>
      <c r="J397" s="19"/>
      <c r="K397" s="19"/>
      <c r="L397" s="19"/>
    </row>
    <row r="398" spans="1:31" ht="19.2" x14ac:dyDescent="0.35">
      <c r="B398" s="40" t="s">
        <v>105</v>
      </c>
      <c r="C398" s="19"/>
      <c r="D398" s="19"/>
      <c r="E398" s="19"/>
      <c r="F398" s="19"/>
      <c r="G398" s="19"/>
      <c r="H398" s="19"/>
      <c r="I398" s="19"/>
      <c r="J398" s="19"/>
      <c r="K398" s="19"/>
      <c r="L398" s="19"/>
    </row>
    <row r="399" spans="1:31" x14ac:dyDescent="0.25">
      <c r="B399" s="19"/>
      <c r="C399" s="19"/>
      <c r="D399" s="19"/>
      <c r="E399" s="19"/>
      <c r="F399" s="19"/>
      <c r="G399" s="19"/>
      <c r="H399" s="19"/>
      <c r="I399" s="19"/>
      <c r="J399" s="19"/>
      <c r="K399" s="19"/>
      <c r="L399" s="19"/>
    </row>
    <row r="400" spans="1:31" x14ac:dyDescent="0.25">
      <c r="A400" s="38"/>
      <c r="B400" s="71" t="s">
        <v>104</v>
      </c>
      <c r="C400" s="39"/>
      <c r="D400" s="39"/>
      <c r="E400" s="39"/>
      <c r="F400" s="39"/>
      <c r="G400" s="39"/>
      <c r="H400" s="39"/>
      <c r="I400" s="39"/>
      <c r="J400" s="39"/>
      <c r="K400" s="39"/>
      <c r="L400" s="39"/>
      <c r="M400" s="38"/>
      <c r="N400" s="38"/>
      <c r="O400" s="38"/>
      <c r="P400" s="38"/>
      <c r="Q400" s="38"/>
      <c r="R400" s="38"/>
      <c r="S400" s="38"/>
      <c r="T400" s="38"/>
      <c r="U400" s="38"/>
      <c r="V400" s="38"/>
      <c r="W400" s="38"/>
      <c r="X400" s="38"/>
      <c r="Y400" s="38"/>
      <c r="Z400" s="38"/>
      <c r="AA400" s="38"/>
      <c r="AB400" s="38"/>
      <c r="AC400" s="38"/>
      <c r="AD400" s="38"/>
      <c r="AE400" s="38"/>
    </row>
    <row r="401" spans="1:31" x14ac:dyDescent="0.25">
      <c r="A401" s="38"/>
      <c r="B401" s="71"/>
      <c r="C401" s="39"/>
      <c r="D401" s="39"/>
      <c r="E401" s="39"/>
      <c r="F401" s="39"/>
      <c r="G401" s="39"/>
      <c r="H401" s="39"/>
      <c r="I401" s="39"/>
      <c r="J401" s="39"/>
      <c r="K401" s="39"/>
      <c r="L401" s="39"/>
      <c r="M401" s="38"/>
      <c r="N401" s="38"/>
      <c r="O401" s="38"/>
      <c r="P401" s="38"/>
      <c r="Q401" s="38"/>
      <c r="R401" s="38"/>
      <c r="S401" s="38"/>
      <c r="T401" s="38"/>
      <c r="U401" s="38"/>
      <c r="V401" s="38"/>
      <c r="W401" s="38"/>
      <c r="X401" s="38"/>
      <c r="Y401" s="38"/>
      <c r="Z401" s="38"/>
      <c r="AA401" s="38"/>
      <c r="AB401" s="38"/>
      <c r="AC401" s="38"/>
      <c r="AD401" s="38"/>
      <c r="AE401" s="38"/>
    </row>
    <row r="402" spans="1:31" ht="14.4" thickBot="1" x14ac:dyDescent="0.3">
      <c r="A402" s="16"/>
      <c r="B402" s="67"/>
      <c r="C402" s="67"/>
      <c r="D402" s="67"/>
      <c r="E402" s="67"/>
      <c r="F402" s="67"/>
      <c r="G402" s="67"/>
      <c r="H402" s="67"/>
      <c r="I402" s="67"/>
      <c r="J402" s="67"/>
      <c r="K402" s="67"/>
      <c r="L402" s="67"/>
      <c r="M402" s="16"/>
      <c r="N402" s="16"/>
      <c r="O402" s="16"/>
      <c r="P402" s="16"/>
      <c r="Q402" s="16"/>
      <c r="R402" s="16"/>
      <c r="S402" s="16"/>
      <c r="T402" s="16"/>
      <c r="U402" s="16"/>
      <c r="V402" s="16"/>
      <c r="W402" s="16"/>
      <c r="X402" s="16"/>
      <c r="Y402" s="16"/>
      <c r="Z402" s="16"/>
      <c r="AA402" s="16"/>
      <c r="AB402" s="16"/>
      <c r="AC402" s="16"/>
      <c r="AD402" s="16"/>
      <c r="AE402" s="16"/>
    </row>
    <row r="403" spans="1:31" ht="19.2" x14ac:dyDescent="0.35">
      <c r="A403" s="172">
        <v>6.2</v>
      </c>
      <c r="B403" s="17" t="s">
        <v>45</v>
      </c>
      <c r="C403" s="19"/>
      <c r="D403" s="19"/>
      <c r="E403" s="19"/>
      <c r="F403" s="19"/>
      <c r="G403" s="19"/>
      <c r="H403" s="19"/>
      <c r="I403" s="19"/>
      <c r="J403" s="19"/>
      <c r="K403" s="19"/>
      <c r="L403" s="19"/>
    </row>
    <row r="404" spans="1:31" s="38" customFormat="1" ht="19.2" x14ac:dyDescent="0.35">
      <c r="A404" s="173"/>
      <c r="B404" s="40" t="s">
        <v>103</v>
      </c>
      <c r="C404" s="39"/>
      <c r="D404" s="39"/>
      <c r="E404" s="39"/>
      <c r="F404" s="39"/>
      <c r="G404" s="39"/>
      <c r="H404" s="39"/>
      <c r="I404" s="39"/>
      <c r="J404" s="39"/>
      <c r="K404" s="39"/>
      <c r="L404" s="39"/>
    </row>
    <row r="405" spans="1:31" ht="19.2" customHeight="1" x14ac:dyDescent="0.25">
      <c r="C405" s="19"/>
      <c r="D405" s="19"/>
      <c r="E405" s="19"/>
      <c r="F405" s="19"/>
      <c r="G405" s="19"/>
      <c r="H405" s="19"/>
      <c r="I405" s="19"/>
      <c r="J405" s="19"/>
      <c r="K405" s="19"/>
      <c r="L405" s="19"/>
    </row>
    <row r="406" spans="1:31" ht="19.2" customHeight="1" x14ac:dyDescent="0.25">
      <c r="B406" s="20" t="s">
        <v>1</v>
      </c>
      <c r="C406" s="73">
        <f>46196000*4.87</f>
        <v>224974520</v>
      </c>
      <c r="D406" s="19"/>
      <c r="E406" s="19"/>
      <c r="F406" s="19"/>
      <c r="G406" s="19"/>
      <c r="H406" s="19"/>
      <c r="I406" s="19"/>
      <c r="J406" s="19"/>
      <c r="K406" s="19"/>
      <c r="L406" s="19"/>
    </row>
    <row r="407" spans="1:31" x14ac:dyDescent="0.25">
      <c r="B407" s="20" t="s">
        <v>2</v>
      </c>
      <c r="C407" s="57">
        <f>C406/D423</f>
        <v>19.863784671036679</v>
      </c>
      <c r="D407" s="19"/>
      <c r="E407" s="19"/>
      <c r="F407" s="19"/>
      <c r="G407" s="19"/>
      <c r="H407" s="19"/>
      <c r="I407" s="19"/>
      <c r="J407" s="19"/>
      <c r="K407" s="19"/>
      <c r="L407" s="19"/>
    </row>
    <row r="408" spans="1:31" x14ac:dyDescent="0.25">
      <c r="B408" s="19"/>
      <c r="C408" s="19"/>
      <c r="D408" s="19"/>
      <c r="E408" s="19"/>
      <c r="F408" s="19"/>
      <c r="G408" s="19"/>
      <c r="H408" s="19"/>
      <c r="I408" s="19"/>
      <c r="J408" s="19"/>
      <c r="K408" s="19"/>
      <c r="L408" s="19"/>
      <c r="N408" s="21" t="s">
        <v>115</v>
      </c>
      <c r="W408" s="21" t="s">
        <v>116</v>
      </c>
    </row>
    <row r="409" spans="1:31" x14ac:dyDescent="0.25">
      <c r="B409" s="33"/>
      <c r="C409" s="33">
        <v>2014</v>
      </c>
      <c r="D409" s="33">
        <f t="shared" ref="D409" si="203">+C409+1</f>
        <v>2015</v>
      </c>
      <c r="E409" s="33">
        <f t="shared" ref="E409" si="204">+D409+1</f>
        <v>2016</v>
      </c>
      <c r="F409" s="33">
        <f t="shared" ref="F409" si="205">+E409+1</f>
        <v>2017</v>
      </c>
      <c r="G409" s="33">
        <f t="shared" ref="G409" si="206">+F409+1</f>
        <v>2018</v>
      </c>
      <c r="H409" s="33">
        <f t="shared" ref="H409" si="207">+G409+1</f>
        <v>2019</v>
      </c>
      <c r="I409" s="33">
        <f t="shared" ref="I409" si="208">+H409+1</f>
        <v>2020</v>
      </c>
      <c r="J409" s="33">
        <f t="shared" ref="J409" si="209">+I409+1</f>
        <v>2021</v>
      </c>
      <c r="K409" s="33">
        <f t="shared" ref="K409" si="210">+J409+1</f>
        <v>2022</v>
      </c>
      <c r="L409" s="33">
        <f t="shared" ref="L409" si="211">+K409+1</f>
        <v>2023</v>
      </c>
    </row>
    <row r="410" spans="1:31" x14ac:dyDescent="0.25">
      <c r="B410" s="33" t="s">
        <v>109</v>
      </c>
      <c r="C410" s="73">
        <v>0</v>
      </c>
      <c r="D410" s="73">
        <v>17</v>
      </c>
      <c r="E410" s="73">
        <v>42</v>
      </c>
      <c r="F410" s="73">
        <v>96</v>
      </c>
      <c r="G410" s="73">
        <v>163</v>
      </c>
      <c r="H410" s="73">
        <v>207</v>
      </c>
      <c r="I410" s="19"/>
      <c r="J410" s="19"/>
      <c r="K410" s="19"/>
      <c r="L410" s="19"/>
    </row>
    <row r="411" spans="1:31" x14ac:dyDescent="0.25">
      <c r="B411" s="33" t="s">
        <v>106</v>
      </c>
      <c r="C411" s="19"/>
      <c r="D411" s="19"/>
      <c r="E411" s="19"/>
      <c r="F411" s="19"/>
      <c r="G411" s="19"/>
      <c r="H411" s="19"/>
      <c r="I411" s="74">
        <f>$H410+(H410-G410)</f>
        <v>251</v>
      </c>
      <c r="J411" s="74">
        <f>I411+($H410-$G410)</f>
        <v>295</v>
      </c>
      <c r="K411" s="74">
        <f>J411</f>
        <v>295</v>
      </c>
      <c r="L411" s="74">
        <f>J411</f>
        <v>295</v>
      </c>
    </row>
    <row r="412" spans="1:31" x14ac:dyDescent="0.25">
      <c r="B412" s="19"/>
      <c r="C412" s="19"/>
      <c r="D412" s="19"/>
      <c r="E412" s="19"/>
      <c r="F412" s="19"/>
      <c r="G412" s="19"/>
      <c r="H412" s="19"/>
      <c r="I412" s="22"/>
      <c r="J412" s="22"/>
      <c r="K412" s="22"/>
      <c r="L412" s="22"/>
    </row>
    <row r="413" spans="1:31" x14ac:dyDescent="0.25">
      <c r="B413" s="33" t="s">
        <v>3</v>
      </c>
      <c r="C413" s="33">
        <v>2021</v>
      </c>
      <c r="D413" s="33">
        <f t="shared" ref="D413" si="212">+C413+1</f>
        <v>2022</v>
      </c>
      <c r="E413" s="33">
        <f t="shared" ref="E413" si="213">+D413+1</f>
        <v>2023</v>
      </c>
      <c r="F413" s="33">
        <f t="shared" ref="F413" si="214">+E413+1</f>
        <v>2024</v>
      </c>
      <c r="G413" s="33">
        <f t="shared" ref="G413" si="215">+F413+1</f>
        <v>2025</v>
      </c>
      <c r="H413" s="33">
        <f t="shared" ref="H413" si="216">+G413+1</f>
        <v>2026</v>
      </c>
      <c r="I413" s="33">
        <f t="shared" ref="I413" si="217">+H413+1</f>
        <v>2027</v>
      </c>
      <c r="J413" s="33">
        <f t="shared" ref="J413" si="218">+I413+1</f>
        <v>2028</v>
      </c>
      <c r="K413" s="33">
        <f t="shared" ref="K413" si="219">+J413+1</f>
        <v>2029</v>
      </c>
      <c r="L413" s="22"/>
    </row>
    <row r="414" spans="1:31" x14ac:dyDescent="0.25">
      <c r="B414" s="33" t="s">
        <v>107</v>
      </c>
      <c r="C414" s="62">
        <f>$C$353*(D410/$L$411)</f>
        <v>1.144692675958046</v>
      </c>
      <c r="D414" s="62">
        <f t="shared" ref="D414:G414" si="220">$C$353*(E410/$L$411)</f>
        <v>2.8280642582492899</v>
      </c>
      <c r="E414" s="62">
        <f t="shared" si="220"/>
        <v>6.4641468759983765</v>
      </c>
      <c r="F414" s="62">
        <f t="shared" si="220"/>
        <v>10.975582716538909</v>
      </c>
      <c r="G414" s="62">
        <f t="shared" si="220"/>
        <v>13.938316701371502</v>
      </c>
      <c r="H414" s="62">
        <f>$C$353*(I411/$L$411)</f>
        <v>16.901050686204091</v>
      </c>
      <c r="I414" s="62">
        <f t="shared" ref="I414:K414" si="221">$C$353*(J411/$L$411)</f>
        <v>19.863784671036679</v>
      </c>
      <c r="J414" s="62">
        <f t="shared" si="221"/>
        <v>19.863784671036679</v>
      </c>
      <c r="K414" s="62">
        <f t="shared" si="221"/>
        <v>19.863784671036679</v>
      </c>
      <c r="L414" s="22"/>
    </row>
    <row r="415" spans="1:31" x14ac:dyDescent="0.25">
      <c r="B415" s="19"/>
      <c r="C415" s="19"/>
      <c r="D415" s="19"/>
      <c r="E415" s="19"/>
      <c r="F415" s="19"/>
      <c r="G415" s="19"/>
      <c r="H415" s="19"/>
      <c r="I415" s="19"/>
      <c r="J415" s="19"/>
      <c r="K415" s="19"/>
      <c r="L415" s="22"/>
    </row>
    <row r="416" spans="1:31" x14ac:dyDescent="0.25">
      <c r="B416" s="19"/>
      <c r="C416" s="19"/>
      <c r="D416" s="19"/>
      <c r="E416" s="19"/>
      <c r="F416" s="19"/>
      <c r="G416" s="19"/>
      <c r="H416" s="19"/>
      <c r="I416" s="19"/>
      <c r="J416" s="19"/>
      <c r="K416" s="19"/>
      <c r="L416" s="22"/>
    </row>
    <row r="417" spans="2:12" x14ac:dyDescent="0.25">
      <c r="B417" s="33" t="s">
        <v>116</v>
      </c>
      <c r="C417" s="34" t="s">
        <v>4</v>
      </c>
      <c r="D417" s="34" t="s">
        <v>5</v>
      </c>
      <c r="E417" s="34" t="s">
        <v>6</v>
      </c>
      <c r="F417" s="34" t="s">
        <v>7</v>
      </c>
      <c r="G417" s="34" t="s">
        <v>8</v>
      </c>
      <c r="H417" s="34" t="s">
        <v>9</v>
      </c>
      <c r="I417" s="34" t="s">
        <v>10</v>
      </c>
      <c r="J417" s="23"/>
      <c r="K417" s="23"/>
      <c r="L417" s="22"/>
    </row>
    <row r="418" spans="2:12" x14ac:dyDescent="0.25">
      <c r="B418" s="33" t="s">
        <v>108</v>
      </c>
      <c r="C418" s="75">
        <v>42.981936611508168</v>
      </c>
      <c r="D418" s="75">
        <v>68.619644605524897</v>
      </c>
      <c r="E418" s="75">
        <v>85.431594699021275</v>
      </c>
      <c r="F418" s="75">
        <v>95.459525064346863</v>
      </c>
      <c r="G418" s="75">
        <v>100</v>
      </c>
      <c r="H418" s="75">
        <v>100</v>
      </c>
      <c r="I418" s="75">
        <v>100</v>
      </c>
      <c r="J418" s="19"/>
      <c r="K418" s="19"/>
      <c r="L418" s="22"/>
    </row>
    <row r="419" spans="2:12" x14ac:dyDescent="0.25">
      <c r="B419" s="33" t="s">
        <v>107</v>
      </c>
      <c r="C419" s="41">
        <f>C418</f>
        <v>42.981936611508168</v>
      </c>
      <c r="D419" s="41">
        <f t="shared" ref="D419:I419" si="222">D418</f>
        <v>68.619644605524897</v>
      </c>
      <c r="E419" s="41">
        <f t="shared" si="222"/>
        <v>85.431594699021275</v>
      </c>
      <c r="F419" s="41">
        <f t="shared" si="222"/>
        <v>95.459525064346863</v>
      </c>
      <c r="G419" s="41">
        <f t="shared" si="222"/>
        <v>100</v>
      </c>
      <c r="H419" s="41">
        <f t="shared" si="222"/>
        <v>100</v>
      </c>
      <c r="I419" s="41">
        <f t="shared" si="222"/>
        <v>100</v>
      </c>
      <c r="J419" s="19"/>
      <c r="K419" s="19"/>
      <c r="L419" s="22"/>
    </row>
    <row r="420" spans="2:12" x14ac:dyDescent="0.25">
      <c r="B420" s="19"/>
      <c r="C420" s="19"/>
      <c r="D420" s="19"/>
      <c r="E420" s="19"/>
      <c r="F420" s="19"/>
      <c r="G420" s="19"/>
      <c r="H420" s="19"/>
      <c r="I420" s="19"/>
      <c r="J420" s="19"/>
      <c r="K420" s="19"/>
      <c r="L420" s="22"/>
    </row>
    <row r="421" spans="2:12" x14ac:dyDescent="0.25">
      <c r="B421" s="19"/>
      <c r="C421" s="19"/>
      <c r="D421" s="19"/>
      <c r="E421" s="19"/>
      <c r="F421" s="19"/>
      <c r="G421" s="19"/>
      <c r="H421" s="19"/>
      <c r="I421" s="19"/>
      <c r="J421" s="19"/>
      <c r="K421" s="19"/>
      <c r="L421" s="22"/>
    </row>
    <row r="422" spans="2:12" x14ac:dyDescent="0.25">
      <c r="B422" s="35" t="s">
        <v>111</v>
      </c>
      <c r="C422" s="34" t="s">
        <v>112</v>
      </c>
      <c r="D422" s="34" t="s">
        <v>113</v>
      </c>
      <c r="E422" s="72" t="s">
        <v>67</v>
      </c>
      <c r="F422" s="19"/>
      <c r="G422" s="19"/>
      <c r="H422" s="19"/>
      <c r="I422" s="19"/>
      <c r="J422" s="19"/>
      <c r="K422" s="19"/>
      <c r="L422" s="22"/>
    </row>
    <row r="423" spans="2:12" x14ac:dyDescent="0.25">
      <c r="B423" s="35" t="s">
        <v>108</v>
      </c>
      <c r="C423" s="76">
        <v>1690.460465116279</v>
      </c>
      <c r="D423" s="77">
        <v>11325863.81325582</v>
      </c>
      <c r="E423" s="56">
        <f>SUM(Indicatori!M14:M15)/L357</f>
        <v>0.30079096045197784</v>
      </c>
      <c r="F423" s="19"/>
      <c r="G423" s="19"/>
      <c r="H423" s="19"/>
      <c r="I423" s="19"/>
      <c r="J423" s="19"/>
      <c r="K423" s="19"/>
      <c r="L423" s="22"/>
    </row>
    <row r="424" spans="2:12" x14ac:dyDescent="0.25">
      <c r="B424" s="35" t="s">
        <v>107</v>
      </c>
      <c r="C424" s="24">
        <f>C423</f>
        <v>1690.460465116279</v>
      </c>
      <c r="D424" s="42">
        <f>D423</f>
        <v>11325863.81325582</v>
      </c>
      <c r="E424" s="42">
        <f>E423</f>
        <v>0.30079096045197784</v>
      </c>
      <c r="F424" s="19"/>
      <c r="G424" s="19"/>
      <c r="H424" s="19"/>
      <c r="I424" s="19"/>
      <c r="J424" s="19"/>
      <c r="K424" s="19"/>
      <c r="L424" s="22"/>
    </row>
    <row r="425" spans="2:12" x14ac:dyDescent="0.25">
      <c r="B425" s="19"/>
      <c r="C425" s="19"/>
      <c r="D425" s="19"/>
      <c r="E425" s="19"/>
      <c r="F425" s="19"/>
      <c r="G425" s="19"/>
      <c r="H425" s="19"/>
      <c r="I425" s="19"/>
      <c r="J425" s="19"/>
      <c r="K425" s="19"/>
      <c r="L425" s="22"/>
    </row>
    <row r="426" spans="2:12" ht="14.4" thickBot="1" x14ac:dyDescent="0.3">
      <c r="L426" s="22"/>
    </row>
    <row r="427" spans="2:12" x14ac:dyDescent="0.25">
      <c r="B427" s="170" t="s">
        <v>48</v>
      </c>
      <c r="C427" s="171"/>
      <c r="E427" s="78" t="s">
        <v>65</v>
      </c>
      <c r="F427" s="15" t="s">
        <v>66</v>
      </c>
      <c r="L427" s="22"/>
    </row>
    <row r="428" spans="2:12" ht="15" customHeight="1" thickBot="1" x14ac:dyDescent="0.3">
      <c r="B428" s="54" t="s">
        <v>69</v>
      </c>
      <c r="C428" s="55" t="s">
        <v>67</v>
      </c>
      <c r="E428" s="78" t="s">
        <v>67</v>
      </c>
      <c r="F428" s="15" t="s">
        <v>68</v>
      </c>
      <c r="L428" s="22"/>
    </row>
    <row r="429" spans="2:12" x14ac:dyDescent="0.25">
      <c r="L429" s="22"/>
    </row>
    <row r="430" spans="2:12" x14ac:dyDescent="0.25">
      <c r="L430" s="22"/>
    </row>
    <row r="431" spans="2:12" x14ac:dyDescent="0.25">
      <c r="B431" s="46" t="s">
        <v>110</v>
      </c>
      <c r="C431" s="46">
        <v>2021</v>
      </c>
      <c r="D431" s="46">
        <f t="shared" ref="D431" si="223">+C431+1</f>
        <v>2022</v>
      </c>
      <c r="E431" s="46">
        <f t="shared" ref="E431" si="224">+D431+1</f>
        <v>2023</v>
      </c>
      <c r="F431" s="46">
        <f t="shared" ref="F431" si="225">+E431+1</f>
        <v>2024</v>
      </c>
      <c r="G431" s="46">
        <f t="shared" ref="G431" si="226">+F431+1</f>
        <v>2025</v>
      </c>
      <c r="H431" s="46">
        <f t="shared" ref="H431" si="227">+G431+1</f>
        <v>2026</v>
      </c>
      <c r="I431" s="46">
        <f t="shared" ref="I431" si="228">+H431+1</f>
        <v>2027</v>
      </c>
      <c r="J431" s="46">
        <f t="shared" ref="J431" si="229">+I431+1</f>
        <v>2028</v>
      </c>
      <c r="K431" s="46">
        <f t="shared" ref="K431" si="230">+J431+1</f>
        <v>2029</v>
      </c>
      <c r="L431" s="22"/>
    </row>
    <row r="432" spans="2:12" x14ac:dyDescent="0.25">
      <c r="B432" s="46" t="s">
        <v>107</v>
      </c>
      <c r="C432" s="159">
        <f t="shared" ref="C432:K432" si="231">$E$424*C414</f>
        <v>0.34431320942376531</v>
      </c>
      <c r="D432" s="159">
        <f t="shared" si="231"/>
        <v>0.85065616445871417</v>
      </c>
      <c r="E432" s="159">
        <f t="shared" si="231"/>
        <v>1.9443569473342037</v>
      </c>
      <c r="F432" s="159">
        <f t="shared" si="231"/>
        <v>3.3013560668278665</v>
      </c>
      <c r="G432" s="159">
        <f t="shared" si="231"/>
        <v>4.1925196676893774</v>
      </c>
      <c r="H432" s="159">
        <f t="shared" si="231"/>
        <v>5.0836832685508879</v>
      </c>
      <c r="I432" s="159">
        <f t="shared" si="231"/>
        <v>5.9748468694123975</v>
      </c>
      <c r="J432" s="159">
        <f t="shared" si="231"/>
        <v>5.9748468694123975</v>
      </c>
      <c r="K432" s="159">
        <f t="shared" si="231"/>
        <v>5.9748468694123975</v>
      </c>
      <c r="L432" s="22"/>
    </row>
    <row r="433" spans="2:12" x14ac:dyDescent="0.25">
      <c r="C433" s="160"/>
      <c r="D433" s="160"/>
      <c r="E433" s="160"/>
      <c r="F433" s="160"/>
      <c r="G433" s="160"/>
      <c r="H433" s="160"/>
      <c r="I433" s="160"/>
      <c r="J433" s="160"/>
      <c r="K433" s="160"/>
      <c r="L433" s="22"/>
    </row>
    <row r="434" spans="2:12" x14ac:dyDescent="0.25">
      <c r="B434" s="70" t="s">
        <v>69</v>
      </c>
      <c r="C434" s="162"/>
      <c r="D434" s="160"/>
      <c r="E434" s="160"/>
      <c r="F434" s="160"/>
      <c r="G434" s="160"/>
      <c r="H434" s="160"/>
      <c r="I434" s="160"/>
      <c r="J434" s="160"/>
      <c r="K434" s="160"/>
      <c r="L434" s="22"/>
    </row>
    <row r="435" spans="2:12" x14ac:dyDescent="0.25">
      <c r="B435" s="46" t="s">
        <v>46</v>
      </c>
      <c r="C435" s="163">
        <f>F432</f>
        <v>3.3013560668278665</v>
      </c>
      <c r="D435" s="164"/>
      <c r="E435" s="164"/>
      <c r="F435" s="164"/>
      <c r="G435" s="164"/>
      <c r="H435" s="164"/>
      <c r="I435" s="164"/>
      <c r="J435" s="164"/>
      <c r="K435" s="164"/>
      <c r="L435" s="164"/>
    </row>
    <row r="436" spans="2:12" x14ac:dyDescent="0.25">
      <c r="B436" s="46" t="s">
        <v>47</v>
      </c>
      <c r="C436" s="163">
        <f>K432</f>
        <v>5.9748468694123975</v>
      </c>
      <c r="D436" s="160"/>
      <c r="E436" s="160"/>
      <c r="F436" s="160"/>
      <c r="G436" s="160"/>
      <c r="H436" s="160"/>
      <c r="I436" s="160"/>
      <c r="J436" s="160"/>
      <c r="K436" s="160"/>
      <c r="L436" s="160"/>
    </row>
    <row r="438" spans="2:12" x14ac:dyDescent="0.25">
      <c r="B438" s="19"/>
      <c r="C438" s="19"/>
      <c r="D438" s="19"/>
      <c r="E438" s="19"/>
      <c r="F438" s="19"/>
      <c r="G438" s="19"/>
      <c r="H438" s="19"/>
      <c r="I438" s="19"/>
      <c r="J438" s="19"/>
      <c r="K438" s="19"/>
      <c r="L438" s="19"/>
    </row>
    <row r="439" spans="2:12" x14ac:dyDescent="0.25">
      <c r="B439" s="19"/>
      <c r="C439" s="19"/>
      <c r="D439" s="19"/>
      <c r="E439" s="19"/>
      <c r="F439" s="19"/>
      <c r="G439" s="19"/>
      <c r="H439" s="19"/>
      <c r="I439" s="19"/>
      <c r="J439" s="19"/>
      <c r="K439" s="19"/>
      <c r="L439" s="19"/>
    </row>
    <row r="440" spans="2:12" x14ac:dyDescent="0.25">
      <c r="B440" s="19"/>
      <c r="C440" s="19"/>
      <c r="D440" s="19"/>
      <c r="E440" s="19"/>
      <c r="F440" s="19"/>
      <c r="G440" s="19"/>
      <c r="H440" s="19"/>
      <c r="I440" s="19"/>
      <c r="J440" s="19"/>
      <c r="K440" s="19"/>
      <c r="L440" s="19"/>
    </row>
    <row r="441" spans="2:12" x14ac:dyDescent="0.25">
      <c r="B441" s="19"/>
      <c r="C441" s="19"/>
      <c r="D441" s="19"/>
      <c r="E441" s="19"/>
      <c r="F441" s="19"/>
      <c r="G441" s="19"/>
      <c r="H441" s="19"/>
      <c r="I441" s="19"/>
      <c r="J441" s="19"/>
      <c r="K441" s="19"/>
      <c r="L441" s="19"/>
    </row>
    <row r="442" spans="2:12" x14ac:dyDescent="0.25">
      <c r="B442" s="19"/>
      <c r="C442" s="19"/>
      <c r="D442" s="19"/>
      <c r="E442" s="19"/>
      <c r="F442" s="19"/>
      <c r="G442" s="19"/>
      <c r="H442" s="19"/>
      <c r="I442" s="19"/>
      <c r="J442" s="19"/>
      <c r="K442" s="19"/>
      <c r="L442" s="19"/>
    </row>
    <row r="443" spans="2:12" x14ac:dyDescent="0.25">
      <c r="B443" s="19"/>
      <c r="C443" s="19"/>
      <c r="D443" s="19"/>
      <c r="E443" s="19"/>
      <c r="F443" s="19"/>
      <c r="G443" s="19"/>
      <c r="H443" s="19"/>
      <c r="I443" s="19"/>
      <c r="J443" s="19"/>
      <c r="K443" s="19"/>
      <c r="L443" s="19"/>
    </row>
    <row r="444" spans="2:12" x14ac:dyDescent="0.25">
      <c r="B444" s="19"/>
      <c r="C444" s="19"/>
      <c r="D444" s="19"/>
      <c r="E444" s="19"/>
      <c r="F444" s="19"/>
      <c r="G444" s="19"/>
      <c r="H444" s="19"/>
      <c r="I444" s="19"/>
      <c r="J444" s="19"/>
      <c r="K444" s="19"/>
      <c r="L444" s="19"/>
    </row>
    <row r="445" spans="2:12" x14ac:dyDescent="0.25">
      <c r="B445" s="19"/>
      <c r="C445" s="19"/>
      <c r="D445" s="19"/>
      <c r="E445" s="19"/>
      <c r="F445" s="19"/>
      <c r="G445" s="19"/>
      <c r="H445" s="19"/>
      <c r="I445" s="19"/>
      <c r="J445" s="19"/>
      <c r="K445" s="19"/>
      <c r="L445" s="19"/>
    </row>
    <row r="446" spans="2:12" x14ac:dyDescent="0.25">
      <c r="B446" s="19"/>
      <c r="C446" s="19"/>
      <c r="D446" s="19"/>
      <c r="E446" s="19"/>
      <c r="F446" s="19"/>
      <c r="G446" s="19"/>
      <c r="H446" s="19"/>
      <c r="I446" s="19"/>
      <c r="J446" s="19"/>
      <c r="K446" s="19"/>
      <c r="L446" s="19"/>
    </row>
    <row r="447" spans="2:12" x14ac:dyDescent="0.25">
      <c r="B447" s="19"/>
      <c r="C447" s="19"/>
      <c r="D447" s="19"/>
      <c r="E447" s="19"/>
      <c r="F447" s="19"/>
      <c r="G447" s="19"/>
      <c r="H447" s="19"/>
      <c r="I447" s="19"/>
      <c r="J447" s="19"/>
      <c r="K447" s="19"/>
      <c r="L447" s="19"/>
    </row>
    <row r="448" spans="2:12" x14ac:dyDescent="0.25">
      <c r="B448" s="19"/>
      <c r="C448" s="19"/>
      <c r="D448" s="19"/>
      <c r="E448" s="19"/>
      <c r="F448" s="19"/>
      <c r="G448" s="19"/>
      <c r="H448" s="19"/>
      <c r="I448" s="19"/>
      <c r="J448" s="19"/>
      <c r="K448" s="19"/>
      <c r="L448" s="19"/>
    </row>
    <row r="449" spans="1:31" x14ac:dyDescent="0.25">
      <c r="B449" s="19"/>
      <c r="C449" s="19"/>
      <c r="D449" s="19"/>
      <c r="E449" s="19"/>
      <c r="F449" s="19"/>
      <c r="G449" s="19"/>
      <c r="H449" s="19"/>
      <c r="I449" s="19"/>
      <c r="J449" s="19"/>
      <c r="K449" s="19"/>
      <c r="L449" s="19"/>
    </row>
    <row r="450" spans="1:31" x14ac:dyDescent="0.25">
      <c r="B450" s="19"/>
      <c r="C450" s="19"/>
      <c r="D450" s="19"/>
      <c r="E450" s="19"/>
      <c r="F450" s="19"/>
      <c r="G450" s="19"/>
      <c r="H450" s="19"/>
      <c r="I450" s="19"/>
      <c r="J450" s="19"/>
      <c r="K450" s="19"/>
      <c r="L450" s="19"/>
    </row>
    <row r="451" spans="1:31" x14ac:dyDescent="0.25">
      <c r="B451" s="19"/>
      <c r="C451" s="19"/>
      <c r="D451" s="19"/>
      <c r="E451" s="19"/>
      <c r="F451" s="19"/>
      <c r="G451" s="19"/>
      <c r="H451" s="19"/>
      <c r="I451" s="19"/>
      <c r="J451" s="19"/>
      <c r="K451" s="19"/>
      <c r="L451" s="19"/>
    </row>
    <row r="452" spans="1:31" ht="19.2" x14ac:dyDescent="0.35">
      <c r="B452" s="17" t="s">
        <v>45</v>
      </c>
      <c r="C452" s="19"/>
      <c r="D452" s="19"/>
      <c r="E452" s="19"/>
      <c r="F452" s="19"/>
      <c r="G452" s="19"/>
      <c r="H452" s="19"/>
      <c r="I452" s="19"/>
      <c r="J452" s="19"/>
      <c r="K452" s="19"/>
      <c r="L452" s="19"/>
    </row>
    <row r="453" spans="1:31" ht="19.2" x14ac:dyDescent="0.35">
      <c r="B453" s="40" t="s">
        <v>105</v>
      </c>
      <c r="C453" s="19"/>
      <c r="D453" s="19"/>
      <c r="E453" s="19"/>
      <c r="F453" s="19"/>
      <c r="G453" s="19"/>
      <c r="H453" s="19"/>
      <c r="I453" s="19"/>
      <c r="J453" s="19"/>
      <c r="K453" s="19"/>
      <c r="L453" s="19"/>
    </row>
    <row r="454" spans="1:31" x14ac:dyDescent="0.25">
      <c r="B454" s="19"/>
      <c r="C454" s="19"/>
      <c r="D454" s="19"/>
      <c r="E454" s="19"/>
      <c r="F454" s="19"/>
      <c r="G454" s="19"/>
      <c r="H454" s="19"/>
      <c r="I454" s="19"/>
      <c r="J454" s="19"/>
      <c r="K454" s="19"/>
      <c r="L454" s="19"/>
    </row>
    <row r="455" spans="1:31" x14ac:dyDescent="0.25">
      <c r="B455" s="71" t="s">
        <v>104</v>
      </c>
      <c r="C455" s="19"/>
      <c r="D455" s="19"/>
      <c r="E455" s="19"/>
      <c r="F455" s="19"/>
      <c r="G455" s="19"/>
      <c r="H455" s="19"/>
      <c r="I455" s="19"/>
      <c r="J455" s="19"/>
      <c r="K455" s="19"/>
      <c r="L455" s="19"/>
    </row>
    <row r="456" spans="1:31" ht="14.4" thickBot="1" x14ac:dyDescent="0.3">
      <c r="A456" s="16"/>
      <c r="B456" s="67"/>
      <c r="C456" s="67"/>
      <c r="D456" s="67"/>
      <c r="E456" s="67"/>
      <c r="F456" s="67"/>
      <c r="G456" s="67"/>
      <c r="H456" s="67"/>
      <c r="I456" s="67"/>
      <c r="J456" s="67"/>
      <c r="K456" s="67"/>
      <c r="L456" s="67"/>
      <c r="M456" s="16"/>
      <c r="N456" s="16"/>
      <c r="O456" s="16"/>
      <c r="P456" s="16"/>
      <c r="Q456" s="16"/>
      <c r="R456" s="16"/>
      <c r="S456" s="16"/>
      <c r="T456" s="16"/>
      <c r="U456" s="16"/>
      <c r="V456" s="16"/>
      <c r="W456" s="16"/>
      <c r="X456" s="16"/>
      <c r="Y456" s="16"/>
      <c r="Z456" s="16"/>
      <c r="AA456" s="16"/>
      <c r="AB456" s="16"/>
      <c r="AC456" s="16"/>
      <c r="AD456" s="16"/>
      <c r="AE456" s="16"/>
    </row>
  </sheetData>
  <mergeCells count="23">
    <mergeCell ref="B28:C28"/>
    <mergeCell ref="B171:C171"/>
    <mergeCell ref="A293:A294"/>
    <mergeCell ref="B220:C220"/>
    <mergeCell ref="A303:A304"/>
    <mergeCell ref="B125:C125"/>
    <mergeCell ref="A242:A243"/>
    <mergeCell ref="B271:C271"/>
    <mergeCell ref="B76:C76"/>
    <mergeCell ref="B52:U53"/>
    <mergeCell ref="B100:U101"/>
    <mergeCell ref="A4:A5"/>
    <mergeCell ref="A147:A148"/>
    <mergeCell ref="A196:A197"/>
    <mergeCell ref="A247:A248"/>
    <mergeCell ref="A99:A100"/>
    <mergeCell ref="A51:A52"/>
    <mergeCell ref="B327:C327"/>
    <mergeCell ref="B373:C373"/>
    <mergeCell ref="B427:C427"/>
    <mergeCell ref="A349:A350"/>
    <mergeCell ref="A403:A404"/>
    <mergeCell ref="B328:B329"/>
  </mergeCells>
  <phoneticPr fontId="28" type="noConversion"/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32B9C7-97D3-4965-89FE-8C0963B7B937}">
  <sheetPr>
    <tabColor rgb="FF002060"/>
  </sheetPr>
  <dimension ref="B2:Y23"/>
  <sheetViews>
    <sheetView workbookViewId="0">
      <selection activeCell="M23" sqref="M23"/>
    </sheetView>
  </sheetViews>
  <sheetFormatPr defaultRowHeight="14.4" x14ac:dyDescent="0.3"/>
  <cols>
    <col min="2" max="3" width="10" customWidth="1"/>
    <col min="4" max="4" width="12.33203125" customWidth="1"/>
    <col min="5" max="5" width="14.77734375" customWidth="1"/>
    <col min="6" max="25" width="13.77734375" customWidth="1"/>
  </cols>
  <sheetData>
    <row r="2" spans="2:25" ht="15" thickBot="1" x14ac:dyDescent="0.35">
      <c r="B2" s="85" t="s">
        <v>86</v>
      </c>
      <c r="C2" s="85"/>
    </row>
    <row r="3" spans="2:25" x14ac:dyDescent="0.3">
      <c r="B3" s="185" t="s">
        <v>22</v>
      </c>
      <c r="C3" s="186"/>
      <c r="D3" s="187"/>
      <c r="E3" s="188" t="s">
        <v>17</v>
      </c>
      <c r="F3" s="25" t="s">
        <v>12</v>
      </c>
      <c r="G3" s="26"/>
      <c r="H3" s="26"/>
      <c r="I3" s="27"/>
      <c r="J3" s="28" t="s">
        <v>13</v>
      </c>
      <c r="K3" s="26"/>
      <c r="L3" s="26"/>
      <c r="M3" s="27"/>
      <c r="N3" s="25" t="s">
        <v>14</v>
      </c>
      <c r="O3" s="26"/>
      <c r="P3" s="26"/>
      <c r="Q3" s="27"/>
      <c r="R3" s="25" t="s">
        <v>15</v>
      </c>
      <c r="S3" s="26"/>
      <c r="T3" s="26"/>
      <c r="U3" s="27"/>
      <c r="V3" s="25" t="s">
        <v>16</v>
      </c>
      <c r="W3" s="26"/>
      <c r="X3" s="26"/>
      <c r="Y3" s="27"/>
    </row>
    <row r="4" spans="2:25" ht="15" thickBot="1" x14ac:dyDescent="0.35">
      <c r="B4" s="36" t="s">
        <v>21</v>
      </c>
      <c r="C4" s="117" t="s">
        <v>94</v>
      </c>
      <c r="D4" s="37" t="s">
        <v>11</v>
      </c>
      <c r="E4" s="189"/>
      <c r="F4" s="99">
        <v>2020</v>
      </c>
      <c r="G4" s="100">
        <v>2021</v>
      </c>
      <c r="H4" s="100">
        <v>2022</v>
      </c>
      <c r="I4" s="101">
        <v>2023</v>
      </c>
      <c r="J4" s="32">
        <v>2020</v>
      </c>
      <c r="K4" s="30">
        <v>2021</v>
      </c>
      <c r="L4" s="30">
        <v>2022</v>
      </c>
      <c r="M4" s="31">
        <v>2023</v>
      </c>
      <c r="N4" s="29">
        <v>2020</v>
      </c>
      <c r="O4" s="30">
        <v>2021</v>
      </c>
      <c r="P4" s="30">
        <v>2022</v>
      </c>
      <c r="Q4" s="31">
        <v>2023</v>
      </c>
      <c r="R4" s="29">
        <v>2020</v>
      </c>
      <c r="S4" s="30">
        <v>2021</v>
      </c>
      <c r="T4" s="30">
        <v>2022</v>
      </c>
      <c r="U4" s="31">
        <v>2023</v>
      </c>
      <c r="V4" s="29">
        <v>2020</v>
      </c>
      <c r="W4" s="30">
        <v>2021</v>
      </c>
      <c r="X4" s="30">
        <v>2022</v>
      </c>
      <c r="Y4" s="31">
        <v>2023</v>
      </c>
    </row>
    <row r="5" spans="2:25" ht="15" thickBot="1" x14ac:dyDescent="0.35">
      <c r="B5" s="126" t="s">
        <v>18</v>
      </c>
      <c r="C5" s="127">
        <v>1</v>
      </c>
      <c r="D5" s="128" t="s">
        <v>20</v>
      </c>
      <c r="E5" s="129">
        <v>270</v>
      </c>
      <c r="F5" s="130">
        <f>J5/$E$5</f>
        <v>3.7037037037037038E-3</v>
      </c>
      <c r="G5" s="131">
        <f>K5/$E$5</f>
        <v>7.4074074074074077E-3</v>
      </c>
      <c r="H5" s="131">
        <f>L5/$E$5</f>
        <v>2.2222222222222223E-2</v>
      </c>
      <c r="I5" s="132">
        <f>M5/$E$5</f>
        <v>2.2222222222222223E-2</v>
      </c>
      <c r="J5" s="133">
        <v>1</v>
      </c>
      <c r="K5" s="134">
        <v>2</v>
      </c>
      <c r="L5" s="134">
        <v>6</v>
      </c>
      <c r="M5" s="135">
        <v>6</v>
      </c>
      <c r="N5" s="133">
        <v>0</v>
      </c>
      <c r="O5" s="134">
        <v>0</v>
      </c>
      <c r="P5" s="134">
        <v>0</v>
      </c>
      <c r="Q5" s="135">
        <v>0</v>
      </c>
      <c r="R5" s="133">
        <v>1</v>
      </c>
      <c r="S5" s="134">
        <v>2</v>
      </c>
      <c r="T5" s="134">
        <v>6</v>
      </c>
      <c r="U5" s="135">
        <v>6</v>
      </c>
      <c r="V5" s="133">
        <v>0</v>
      </c>
      <c r="W5" s="134">
        <v>0</v>
      </c>
      <c r="X5" s="134">
        <v>0</v>
      </c>
      <c r="Y5" s="136">
        <v>0</v>
      </c>
    </row>
    <row r="6" spans="2:25" ht="15" thickBot="1" x14ac:dyDescent="0.35">
      <c r="B6" s="126" t="s">
        <v>19</v>
      </c>
      <c r="C6" s="127">
        <v>2</v>
      </c>
      <c r="D6" s="128" t="s">
        <v>20</v>
      </c>
      <c r="E6" s="129">
        <v>4574</v>
      </c>
      <c r="F6" s="130">
        <f>J6/$E$6</f>
        <v>0.52547234740082416</v>
      </c>
      <c r="G6" s="131">
        <f>K6/$E$6</f>
        <v>0.61639221282322143</v>
      </c>
      <c r="H6" s="131">
        <f>L6/$E$6</f>
        <v>0.76957567857614662</v>
      </c>
      <c r="I6" s="132">
        <f>M6/$E$6</f>
        <v>0.98303465296746573</v>
      </c>
      <c r="J6" s="133">
        <v>2403.5105170113698</v>
      </c>
      <c r="K6" s="134">
        <v>2819.377981453415</v>
      </c>
      <c r="L6" s="134">
        <v>3520.0391538072945</v>
      </c>
      <c r="M6" s="135">
        <v>4496.4005026731884</v>
      </c>
      <c r="N6" s="133">
        <v>2071</v>
      </c>
      <c r="O6" s="134">
        <v>2071</v>
      </c>
      <c r="P6" s="134">
        <v>2071</v>
      </c>
      <c r="Q6" s="135">
        <v>2071</v>
      </c>
      <c r="R6" s="133">
        <v>332.5105170113697</v>
      </c>
      <c r="S6" s="134">
        <v>748.37798145341492</v>
      </c>
      <c r="T6" s="134">
        <v>835.0391538072945</v>
      </c>
      <c r="U6" s="135">
        <v>878.39228912082683</v>
      </c>
      <c r="V6" s="133">
        <v>0</v>
      </c>
      <c r="W6" s="134">
        <v>0</v>
      </c>
      <c r="X6" s="134">
        <v>614</v>
      </c>
      <c r="Y6" s="136">
        <v>1547.0082135523614</v>
      </c>
    </row>
    <row r="7" spans="2:25" x14ac:dyDescent="0.3">
      <c r="B7" s="137" t="s">
        <v>52</v>
      </c>
      <c r="C7" s="138">
        <v>3</v>
      </c>
      <c r="D7" s="139" t="s">
        <v>20</v>
      </c>
      <c r="E7" s="140">
        <v>33385</v>
      </c>
      <c r="F7" s="141">
        <f t="shared" ref="F7:H7" si="0">J7/$E$7</f>
        <v>0.26936562613663118</v>
      </c>
      <c r="G7" s="142">
        <f t="shared" si="0"/>
        <v>0.52865572648109682</v>
      </c>
      <c r="H7" s="142">
        <f t="shared" si="0"/>
        <v>0.58818973448297962</v>
      </c>
      <c r="I7" s="143">
        <f>M7/$E$7</f>
        <v>0.59029932176554878</v>
      </c>
      <c r="J7" s="8">
        <v>8992.7714285714319</v>
      </c>
      <c r="K7" s="6">
        <v>17649.171428571419</v>
      </c>
      <c r="L7" s="6">
        <v>19636.714285714275</v>
      </c>
      <c r="M7" s="43">
        <v>19707.142857142848</v>
      </c>
      <c r="N7" s="8">
        <v>2610</v>
      </c>
      <c r="O7" s="6">
        <v>2610</v>
      </c>
      <c r="P7" s="6">
        <v>2610</v>
      </c>
      <c r="Q7" s="43">
        <v>2610</v>
      </c>
      <c r="R7" s="8">
        <v>6382.7714285714319</v>
      </c>
      <c r="S7" s="6">
        <v>15039.171428571417</v>
      </c>
      <c r="T7" s="6">
        <v>17026.714285714275</v>
      </c>
      <c r="U7" s="43">
        <v>17097.142857142848</v>
      </c>
      <c r="V7" s="8">
        <v>0</v>
      </c>
      <c r="W7" s="6">
        <v>0</v>
      </c>
      <c r="X7" s="6">
        <v>0</v>
      </c>
      <c r="Y7" s="7">
        <v>0</v>
      </c>
    </row>
    <row r="8" spans="2:25" ht="15" thickBot="1" x14ac:dyDescent="0.35">
      <c r="B8" s="86" t="s">
        <v>52</v>
      </c>
      <c r="C8" s="120">
        <v>3</v>
      </c>
      <c r="D8" s="9" t="s">
        <v>85</v>
      </c>
      <c r="E8" s="90">
        <v>17621</v>
      </c>
      <c r="F8" s="87">
        <f t="shared" ref="F8:H8" si="1">J8/$E$8</f>
        <v>1.4582600306452529</v>
      </c>
      <c r="G8" s="10">
        <f t="shared" si="1"/>
        <v>1.5882594875493743</v>
      </c>
      <c r="H8" s="10">
        <f t="shared" si="1"/>
        <v>1.5882594875493743</v>
      </c>
      <c r="I8" s="102">
        <f>M8/$E$8</f>
        <v>1.5882594875493743</v>
      </c>
      <c r="J8" s="13">
        <v>25696</v>
      </c>
      <c r="K8" s="11">
        <v>27986.720430107525</v>
      </c>
      <c r="L8" s="11">
        <v>27986.720430107525</v>
      </c>
      <c r="M8" s="44">
        <v>27986.720430107525</v>
      </c>
      <c r="N8" s="13">
        <v>20471</v>
      </c>
      <c r="O8" s="11">
        <v>20471</v>
      </c>
      <c r="P8" s="11">
        <v>20471</v>
      </c>
      <c r="Q8" s="44">
        <v>20471</v>
      </c>
      <c r="R8" s="13">
        <v>5225</v>
      </c>
      <c r="S8" s="11">
        <v>7515.7204301075271</v>
      </c>
      <c r="T8" s="11">
        <v>7515.7204301075271</v>
      </c>
      <c r="U8" s="44">
        <v>7515.7204301075271</v>
      </c>
      <c r="V8" s="13">
        <v>0</v>
      </c>
      <c r="W8" s="11">
        <v>0</v>
      </c>
      <c r="X8" s="11">
        <v>0</v>
      </c>
      <c r="Y8" s="12">
        <v>0</v>
      </c>
    </row>
    <row r="9" spans="2:25" ht="15" thickBot="1" x14ac:dyDescent="0.35">
      <c r="B9" s="126" t="s">
        <v>57</v>
      </c>
      <c r="C9" s="127">
        <v>4</v>
      </c>
      <c r="D9" s="128" t="s">
        <v>20</v>
      </c>
      <c r="E9" s="129">
        <v>50</v>
      </c>
      <c r="F9" s="130">
        <f t="shared" ref="F9:H9" si="2">J9/$E$9</f>
        <v>4.3200000000000002E-2</v>
      </c>
      <c r="G9" s="131">
        <f t="shared" si="2"/>
        <v>0.29043237607510636</v>
      </c>
      <c r="H9" s="131">
        <f t="shared" si="2"/>
        <v>0.517114001590669</v>
      </c>
      <c r="I9" s="132">
        <f>M9/$E$9</f>
        <v>0.97839997061970763</v>
      </c>
      <c r="J9" s="133">
        <v>2.16</v>
      </c>
      <c r="K9" s="134">
        <v>14.521618803755318</v>
      </c>
      <c r="L9" s="134">
        <v>25.855700079533452</v>
      </c>
      <c r="M9" s="135">
        <v>48.919998530985382</v>
      </c>
      <c r="N9" s="133">
        <v>2.16</v>
      </c>
      <c r="O9" s="134">
        <v>2.16</v>
      </c>
      <c r="P9" s="134">
        <v>2.16</v>
      </c>
      <c r="Q9" s="135">
        <v>2.16</v>
      </c>
      <c r="R9" s="133">
        <v>0</v>
      </c>
      <c r="S9" s="134">
        <v>12.361618803755318</v>
      </c>
      <c r="T9" s="134">
        <v>23.695700079533452</v>
      </c>
      <c r="U9" s="135">
        <v>46.759998530985378</v>
      </c>
      <c r="V9" s="133">
        <v>0</v>
      </c>
      <c r="W9" s="134">
        <v>0</v>
      </c>
      <c r="X9" s="134">
        <v>0</v>
      </c>
      <c r="Y9" s="136">
        <v>0</v>
      </c>
    </row>
    <row r="10" spans="2:25" x14ac:dyDescent="0.3">
      <c r="B10" s="137" t="s">
        <v>88</v>
      </c>
      <c r="C10" s="138">
        <v>10</v>
      </c>
      <c r="D10" s="139" t="s">
        <v>20</v>
      </c>
      <c r="E10" s="140">
        <v>42912</v>
      </c>
      <c r="F10" s="141">
        <f t="shared" ref="F10:H10" si="3">J10/$E$10</f>
        <v>0.30587894891183265</v>
      </c>
      <c r="G10" s="142">
        <f t="shared" si="3"/>
        <v>0.47915141301683284</v>
      </c>
      <c r="H10" s="142">
        <f t="shared" si="3"/>
        <v>0.65507916570727909</v>
      </c>
      <c r="I10" s="143">
        <f>M10/$E$10</f>
        <v>0.7621718362790475</v>
      </c>
      <c r="J10" s="8">
        <v>13125.877455704562</v>
      </c>
      <c r="K10" s="6">
        <v>20561.345435378331</v>
      </c>
      <c r="L10" s="6">
        <v>28110.757158830762</v>
      </c>
      <c r="M10" s="43">
        <v>32706.317838406485</v>
      </c>
      <c r="N10" s="8">
        <v>2151</v>
      </c>
      <c r="O10" s="6">
        <v>2151</v>
      </c>
      <c r="P10" s="6">
        <v>2151</v>
      </c>
      <c r="Q10" s="43">
        <v>2151</v>
      </c>
      <c r="R10" s="8">
        <v>10974.877455704562</v>
      </c>
      <c r="S10" s="6">
        <v>18410.345435378331</v>
      </c>
      <c r="T10" s="6">
        <v>25959.757158830762</v>
      </c>
      <c r="U10" s="43">
        <v>30555.317838406485</v>
      </c>
      <c r="V10" s="8">
        <v>0</v>
      </c>
      <c r="W10" s="6">
        <v>0</v>
      </c>
      <c r="X10" s="6">
        <v>0</v>
      </c>
      <c r="Y10" s="7">
        <v>0</v>
      </c>
    </row>
    <row r="11" spans="2:25" ht="15" thickBot="1" x14ac:dyDescent="0.35">
      <c r="B11" s="86" t="s">
        <v>88</v>
      </c>
      <c r="C11" s="120">
        <v>10</v>
      </c>
      <c r="D11" s="9" t="s">
        <v>85</v>
      </c>
      <c r="E11" s="90">
        <v>7648</v>
      </c>
      <c r="F11" s="87">
        <v>1.877344878804571</v>
      </c>
      <c r="G11" s="10">
        <f t="shared" ref="G11:H11" si="4">K11/$E$11</f>
        <v>0.29750237527817641</v>
      </c>
      <c r="H11" s="10">
        <f t="shared" si="4"/>
        <v>0.36651651263778923</v>
      </c>
      <c r="I11" s="102">
        <f>M11/$E$11</f>
        <v>0.48483600660088161</v>
      </c>
      <c r="J11" s="13">
        <v>143.5793363309736</v>
      </c>
      <c r="K11" s="11">
        <v>2275.298166127493</v>
      </c>
      <c r="L11" s="11">
        <v>2803.1182886538122</v>
      </c>
      <c r="M11" s="44">
        <v>3708.0257784835426</v>
      </c>
      <c r="N11" s="13">
        <v>0</v>
      </c>
      <c r="O11" s="11">
        <v>0</v>
      </c>
      <c r="P11" s="11">
        <v>0</v>
      </c>
      <c r="Q11" s="44">
        <v>0</v>
      </c>
      <c r="R11" s="13">
        <v>143.5793363309736</v>
      </c>
      <c r="S11" s="11">
        <v>2275.298166127493</v>
      </c>
      <c r="T11" s="11">
        <v>2803.1182886538122</v>
      </c>
      <c r="U11" s="44">
        <v>3708.0257784835426</v>
      </c>
      <c r="V11" s="13">
        <v>0</v>
      </c>
      <c r="W11" s="11">
        <v>0</v>
      </c>
      <c r="X11" s="11">
        <v>0</v>
      </c>
      <c r="Y11" s="12">
        <v>0</v>
      </c>
    </row>
    <row r="12" spans="2:25" x14ac:dyDescent="0.3">
      <c r="B12" s="137" t="s">
        <v>62</v>
      </c>
      <c r="C12" s="138">
        <v>10</v>
      </c>
      <c r="D12" s="139" t="s">
        <v>20</v>
      </c>
      <c r="E12" s="140">
        <v>32077</v>
      </c>
      <c r="F12" s="141">
        <f t="shared" ref="F12:H12" si="5">J12/$E$12</f>
        <v>4.3582081705924453E-2</v>
      </c>
      <c r="G12" s="142">
        <f t="shared" si="5"/>
        <v>0.69927258947674609</v>
      </c>
      <c r="H12" s="142">
        <f t="shared" si="5"/>
        <v>1.0090621819536538</v>
      </c>
      <c r="I12" s="143">
        <f>M12/$E$12</f>
        <v>1.1200881722644338</v>
      </c>
      <c r="J12" s="8">
        <v>1397.9824348809386</v>
      </c>
      <c r="K12" s="6">
        <v>22430.566852645585</v>
      </c>
      <c r="L12" s="6">
        <v>32367.687610527355</v>
      </c>
      <c r="M12" s="43">
        <v>35929.068301726242</v>
      </c>
      <c r="N12" s="8">
        <v>0</v>
      </c>
      <c r="O12" s="6">
        <v>0</v>
      </c>
      <c r="P12" s="6">
        <v>0</v>
      </c>
      <c r="Q12" s="43">
        <v>0</v>
      </c>
      <c r="R12" s="8">
        <v>1397.9824348809386</v>
      </c>
      <c r="S12" s="6">
        <v>22430.566852645585</v>
      </c>
      <c r="T12" s="6">
        <v>32367.687610527355</v>
      </c>
      <c r="U12" s="43">
        <v>35929.068301726242</v>
      </c>
      <c r="V12" s="8">
        <v>0</v>
      </c>
      <c r="W12" s="6">
        <v>0</v>
      </c>
      <c r="X12" s="6">
        <v>0</v>
      </c>
      <c r="Y12" s="7">
        <v>0</v>
      </c>
    </row>
    <row r="13" spans="2:25" ht="15" thickBot="1" x14ac:dyDescent="0.35">
      <c r="B13" s="86" t="s">
        <v>62</v>
      </c>
      <c r="C13" s="120">
        <v>10</v>
      </c>
      <c r="D13" s="9" t="s">
        <v>85</v>
      </c>
      <c r="E13" s="90">
        <v>5238</v>
      </c>
      <c r="F13" s="87">
        <f t="shared" ref="F13:H13" si="6">J13/$E$13</f>
        <v>0.52598094508961324</v>
      </c>
      <c r="G13" s="10">
        <f t="shared" si="6"/>
        <v>0.69113037758900397</v>
      </c>
      <c r="H13" s="10">
        <f t="shared" si="6"/>
        <v>0.69113037758900397</v>
      </c>
      <c r="I13" s="102">
        <f>M13/$E$13</f>
        <v>0.76429167373462892</v>
      </c>
      <c r="J13" s="13">
        <v>2755.0881903793943</v>
      </c>
      <c r="K13" s="11">
        <v>3620.1409178112026</v>
      </c>
      <c r="L13" s="11">
        <v>3620.1409178112026</v>
      </c>
      <c r="M13" s="44">
        <v>4003.3597870219864</v>
      </c>
      <c r="N13" s="13">
        <v>0</v>
      </c>
      <c r="O13" s="11">
        <v>0</v>
      </c>
      <c r="P13" s="11">
        <v>0</v>
      </c>
      <c r="Q13" s="44">
        <v>0</v>
      </c>
      <c r="R13" s="13">
        <v>2755.0881903793943</v>
      </c>
      <c r="S13" s="11">
        <v>3620.1409178112026</v>
      </c>
      <c r="T13" s="11">
        <v>3620.1409178112026</v>
      </c>
      <c r="U13" s="44">
        <v>4003.3597870219864</v>
      </c>
      <c r="V13" s="13">
        <v>0</v>
      </c>
      <c r="W13" s="11">
        <v>0</v>
      </c>
      <c r="X13" s="11">
        <v>0</v>
      </c>
      <c r="Y13" s="12">
        <v>0</v>
      </c>
    </row>
    <row r="14" spans="2:25" x14ac:dyDescent="0.3">
      <c r="B14" s="91" t="s">
        <v>67</v>
      </c>
      <c r="C14" s="118">
        <v>5</v>
      </c>
      <c r="D14" s="92" t="s">
        <v>20</v>
      </c>
      <c r="E14" s="93">
        <v>157</v>
      </c>
      <c r="F14" s="94">
        <f>J14/$E$14</f>
        <v>0.15796178343949044</v>
      </c>
      <c r="G14" s="94">
        <f t="shared" ref="G14:I14" si="7">K14/$E$14</f>
        <v>0.40169851380042482</v>
      </c>
      <c r="H14" s="94">
        <f t="shared" si="7"/>
        <v>0.52653927813163559</v>
      </c>
      <c r="I14" s="94">
        <f t="shared" si="7"/>
        <v>0.56518046709129599</v>
      </c>
      <c r="J14" s="122">
        <v>24.8</v>
      </c>
      <c r="K14" s="123">
        <v>63.066666666666698</v>
      </c>
      <c r="L14" s="123">
        <v>82.666666666666785</v>
      </c>
      <c r="M14" s="124">
        <v>88.733333333333462</v>
      </c>
      <c r="N14" s="122">
        <v>8</v>
      </c>
      <c r="O14" s="123">
        <v>8</v>
      </c>
      <c r="P14" s="123">
        <v>8</v>
      </c>
      <c r="Q14" s="124">
        <v>8</v>
      </c>
      <c r="R14" s="122">
        <v>16.8</v>
      </c>
      <c r="S14" s="123">
        <v>55.066666666666698</v>
      </c>
      <c r="T14" s="123">
        <v>74.666666666666785</v>
      </c>
      <c r="U14" s="124">
        <v>80.733333333333462</v>
      </c>
      <c r="V14" s="122">
        <v>0</v>
      </c>
      <c r="W14" s="123">
        <v>0</v>
      </c>
      <c r="X14" s="123">
        <v>0</v>
      </c>
      <c r="Y14" s="125">
        <v>0</v>
      </c>
    </row>
    <row r="15" spans="2:25" ht="15" thickBot="1" x14ac:dyDescent="0.35">
      <c r="B15" s="86" t="s">
        <v>67</v>
      </c>
      <c r="C15" s="120">
        <v>5</v>
      </c>
      <c r="D15" s="9" t="s">
        <v>85</v>
      </c>
      <c r="E15" s="90">
        <v>7</v>
      </c>
      <c r="F15" s="87">
        <v>0</v>
      </c>
      <c r="G15" s="10">
        <v>0</v>
      </c>
      <c r="H15" s="10">
        <v>0</v>
      </c>
      <c r="I15" s="102">
        <v>0</v>
      </c>
      <c r="J15" s="13">
        <v>0</v>
      </c>
      <c r="K15" s="11">
        <v>0</v>
      </c>
      <c r="L15" s="11">
        <v>0</v>
      </c>
      <c r="M15" s="44">
        <v>0</v>
      </c>
      <c r="N15" s="13">
        <v>0</v>
      </c>
      <c r="O15" s="11">
        <v>0</v>
      </c>
      <c r="P15" s="11">
        <v>0</v>
      </c>
      <c r="Q15" s="44">
        <v>0</v>
      </c>
      <c r="R15" s="13">
        <v>0</v>
      </c>
      <c r="S15" s="11">
        <v>0</v>
      </c>
      <c r="T15" s="11">
        <v>0</v>
      </c>
      <c r="U15" s="44">
        <v>0</v>
      </c>
      <c r="V15" s="13">
        <v>0</v>
      </c>
      <c r="W15" s="11">
        <v>0</v>
      </c>
      <c r="X15" s="11">
        <v>0</v>
      </c>
      <c r="Y15" s="12">
        <v>0</v>
      </c>
    </row>
    <row r="17" spans="2:25" ht="15" thickBot="1" x14ac:dyDescent="0.35">
      <c r="B17" s="85" t="s">
        <v>87</v>
      </c>
      <c r="C17" s="85"/>
    </row>
    <row r="18" spans="2:25" x14ac:dyDescent="0.3">
      <c r="B18" s="185" t="s">
        <v>22</v>
      </c>
      <c r="C18" s="186"/>
      <c r="D18" s="187"/>
      <c r="E18" s="190" t="s">
        <v>17</v>
      </c>
      <c r="F18" s="25" t="s">
        <v>12</v>
      </c>
      <c r="G18" s="26"/>
      <c r="H18" s="26"/>
      <c r="I18" s="27"/>
      <c r="J18" s="28" t="s">
        <v>13</v>
      </c>
      <c r="K18" s="26"/>
      <c r="L18" s="26"/>
      <c r="M18" s="27"/>
      <c r="N18" s="25" t="s">
        <v>14</v>
      </c>
      <c r="O18" s="26"/>
      <c r="P18" s="26"/>
      <c r="Q18" s="27"/>
      <c r="R18" s="25" t="s">
        <v>15</v>
      </c>
      <c r="S18" s="26"/>
      <c r="T18" s="26"/>
      <c r="U18" s="27"/>
      <c r="V18" s="25" t="s">
        <v>16</v>
      </c>
      <c r="W18" s="26"/>
      <c r="X18" s="26"/>
      <c r="Y18" s="27"/>
    </row>
    <row r="19" spans="2:25" ht="15" thickBot="1" x14ac:dyDescent="0.35">
      <c r="B19" s="36" t="s">
        <v>21</v>
      </c>
      <c r="C19" s="117"/>
      <c r="D19" s="37" t="s">
        <v>11</v>
      </c>
      <c r="E19" s="191"/>
      <c r="F19" s="29">
        <v>2020</v>
      </c>
      <c r="G19" s="30">
        <v>2021</v>
      </c>
      <c r="H19" s="30">
        <v>2022</v>
      </c>
      <c r="I19" s="31">
        <v>2023</v>
      </c>
      <c r="J19" s="32">
        <v>2020</v>
      </c>
      <c r="K19" s="30">
        <v>2021</v>
      </c>
      <c r="L19" s="30">
        <v>2022</v>
      </c>
      <c r="M19" s="31">
        <v>2023</v>
      </c>
      <c r="N19" s="29">
        <v>2020</v>
      </c>
      <c r="O19" s="30">
        <v>2021</v>
      </c>
      <c r="P19" s="30">
        <v>2022</v>
      </c>
      <c r="Q19" s="31">
        <v>2023</v>
      </c>
      <c r="R19" s="29">
        <v>2020</v>
      </c>
      <c r="S19" s="30">
        <v>2021</v>
      </c>
      <c r="T19" s="30">
        <v>2022</v>
      </c>
      <c r="U19" s="31">
        <v>2023</v>
      </c>
      <c r="V19" s="29">
        <v>2020</v>
      </c>
      <c r="W19" s="30">
        <v>2021</v>
      </c>
      <c r="X19" s="30">
        <v>2022</v>
      </c>
      <c r="Y19" s="31">
        <v>2023</v>
      </c>
    </row>
    <row r="20" spans="2:25" x14ac:dyDescent="0.3">
      <c r="B20" s="91" t="s">
        <v>19</v>
      </c>
      <c r="C20" s="118">
        <v>1</v>
      </c>
      <c r="D20" s="92" t="s">
        <v>85</v>
      </c>
      <c r="E20" s="150">
        <v>95</v>
      </c>
      <c r="F20" s="149">
        <f>J20/$E$20</f>
        <v>0.3948598860544642</v>
      </c>
      <c r="G20" s="142">
        <f t="shared" ref="G20:I20" si="8">K20/$E$20</f>
        <v>1.3126130913838607</v>
      </c>
      <c r="H20" s="142">
        <f t="shared" si="8"/>
        <v>1.5243789556450711</v>
      </c>
      <c r="I20" s="154">
        <f t="shared" si="8"/>
        <v>2.0274071936128863</v>
      </c>
      <c r="J20" s="152">
        <v>37.511689175174098</v>
      </c>
      <c r="K20" s="123">
        <v>124.69824368146676</v>
      </c>
      <c r="L20" s="123">
        <v>144.81600078628176</v>
      </c>
      <c r="M20" s="124">
        <v>192.6036833932242</v>
      </c>
      <c r="N20" s="122">
        <v>31.61</v>
      </c>
      <c r="O20" s="123">
        <v>31.61</v>
      </c>
      <c r="P20" s="123">
        <v>31.61</v>
      </c>
      <c r="Q20" s="124">
        <v>31.61</v>
      </c>
      <c r="R20" s="122">
        <v>5.901689175174095</v>
      </c>
      <c r="S20" s="123">
        <v>93.088243681466764</v>
      </c>
      <c r="T20" s="123">
        <v>113.20600078628176</v>
      </c>
      <c r="U20" s="124">
        <v>157.67241339322419</v>
      </c>
      <c r="V20" s="122">
        <v>0</v>
      </c>
      <c r="W20" s="123">
        <v>0</v>
      </c>
      <c r="X20" s="123">
        <v>0</v>
      </c>
      <c r="Y20" s="125">
        <v>3.3212699999999997</v>
      </c>
    </row>
    <row r="21" spans="2:25" ht="15" thickBot="1" x14ac:dyDescent="0.35">
      <c r="B21" s="107" t="s">
        <v>19</v>
      </c>
      <c r="C21" s="121">
        <v>1</v>
      </c>
      <c r="D21" s="108" t="s">
        <v>20</v>
      </c>
      <c r="E21" s="151">
        <v>327</v>
      </c>
      <c r="F21" s="155">
        <f>J21/$E$21</f>
        <v>0.22939093346435491</v>
      </c>
      <c r="G21" s="10">
        <f t="shared" ref="G21:I21" si="9">K21/$E$21</f>
        <v>0.78706389962473555</v>
      </c>
      <c r="H21" s="10">
        <f t="shared" si="9"/>
        <v>0.90854888065251915</v>
      </c>
      <c r="I21" s="156">
        <f t="shared" si="9"/>
        <v>1.0774619935850429</v>
      </c>
      <c r="J21" s="153">
        <v>75.010835242844053</v>
      </c>
      <c r="K21" s="95">
        <v>257.36989517728853</v>
      </c>
      <c r="L21" s="95">
        <v>297.09548397337375</v>
      </c>
      <c r="M21" s="96">
        <v>352.33007190230904</v>
      </c>
      <c r="N21" s="98">
        <v>55.39</v>
      </c>
      <c r="O21" s="95">
        <v>55.39</v>
      </c>
      <c r="P21" s="95">
        <v>55.39</v>
      </c>
      <c r="Q21" s="96">
        <v>55.39</v>
      </c>
      <c r="R21" s="98">
        <v>19.620835242844052</v>
      </c>
      <c r="S21" s="95">
        <v>201.97989517728854</v>
      </c>
      <c r="T21" s="95">
        <v>241.70548397337376</v>
      </c>
      <c r="U21" s="96">
        <v>289.36684190230903</v>
      </c>
      <c r="V21" s="98">
        <v>0</v>
      </c>
      <c r="W21" s="95">
        <v>0</v>
      </c>
      <c r="X21" s="95">
        <v>0</v>
      </c>
      <c r="Y21" s="97">
        <v>7.5732299999999997</v>
      </c>
    </row>
    <row r="22" spans="2:25" x14ac:dyDescent="0.3">
      <c r="B22" s="89" t="s">
        <v>74</v>
      </c>
      <c r="C22" s="119">
        <v>2</v>
      </c>
      <c r="D22" s="88" t="s">
        <v>85</v>
      </c>
      <c r="E22" s="110">
        <v>4</v>
      </c>
      <c r="F22" s="94">
        <f>J22/$E$22</f>
        <v>0</v>
      </c>
      <c r="G22" s="94">
        <f t="shared" ref="G22:I22" si="10">K22/$E$22</f>
        <v>0.20774355595095481</v>
      </c>
      <c r="H22" s="94">
        <f t="shared" si="10"/>
        <v>0.83097422380381913</v>
      </c>
      <c r="I22" s="94">
        <f t="shared" si="10"/>
        <v>1.1978086774859316</v>
      </c>
      <c r="J22" s="104">
        <v>0</v>
      </c>
      <c r="K22" s="103">
        <v>0.83097422380381925</v>
      </c>
      <c r="L22" s="103">
        <v>3.3238968952152765</v>
      </c>
      <c r="M22" s="106">
        <v>4.7912347099437262</v>
      </c>
      <c r="N22" s="104">
        <v>0</v>
      </c>
      <c r="O22" s="103">
        <v>0</v>
      </c>
      <c r="P22" s="103">
        <v>0</v>
      </c>
      <c r="Q22" s="106">
        <v>0</v>
      </c>
      <c r="R22" s="104">
        <v>0</v>
      </c>
      <c r="S22" s="103">
        <v>0.83097422380381925</v>
      </c>
      <c r="T22" s="103">
        <v>3.3238968952152765</v>
      </c>
      <c r="U22" s="106">
        <v>3.4426074986158222</v>
      </c>
      <c r="V22" s="104">
        <v>0</v>
      </c>
      <c r="W22" s="103">
        <v>0</v>
      </c>
      <c r="X22" s="103">
        <v>0</v>
      </c>
      <c r="Y22" s="105">
        <v>1.3486272113279043</v>
      </c>
    </row>
    <row r="23" spans="2:25" ht="15" thickBot="1" x14ac:dyDescent="0.35">
      <c r="B23" s="107" t="s">
        <v>74</v>
      </c>
      <c r="C23" s="121">
        <v>2</v>
      </c>
      <c r="D23" s="108" t="s">
        <v>20</v>
      </c>
      <c r="E23" s="111">
        <v>28</v>
      </c>
      <c r="F23" s="109">
        <f>J23/$E$23</f>
        <v>0</v>
      </c>
      <c r="G23" s="109">
        <f t="shared" ref="G23:I23" si="11">K23/$E$23</f>
        <v>0.20774355595095481</v>
      </c>
      <c r="H23" s="109">
        <f t="shared" si="11"/>
        <v>0.83097422380381925</v>
      </c>
      <c r="I23" s="109">
        <f t="shared" si="11"/>
        <v>1.213287899423698</v>
      </c>
      <c r="J23" s="98">
        <v>0</v>
      </c>
      <c r="K23" s="95">
        <v>5.8168195666267346</v>
      </c>
      <c r="L23" s="95">
        <v>23.267278266506938</v>
      </c>
      <c r="M23" s="96">
        <v>33.972061183863545</v>
      </c>
      <c r="N23" s="98">
        <v>0</v>
      </c>
      <c r="O23" s="95">
        <v>0</v>
      </c>
      <c r="P23" s="95">
        <v>0</v>
      </c>
      <c r="Q23" s="96">
        <v>0</v>
      </c>
      <c r="R23" s="98">
        <v>0</v>
      </c>
      <c r="S23" s="95">
        <v>5.8168195666267346</v>
      </c>
      <c r="T23" s="95">
        <v>23.267278266506938</v>
      </c>
      <c r="U23" s="96">
        <v>24.098252490310756</v>
      </c>
      <c r="V23" s="98">
        <v>0</v>
      </c>
      <c r="W23" s="95">
        <v>0</v>
      </c>
      <c r="X23" s="95">
        <v>0</v>
      </c>
      <c r="Y23" s="97">
        <v>9.8738086935527907</v>
      </c>
    </row>
  </sheetData>
  <mergeCells count="4">
    <mergeCell ref="B3:D3"/>
    <mergeCell ref="E3:E4"/>
    <mergeCell ref="B18:D18"/>
    <mergeCell ref="E18:E19"/>
  </mergeCells>
  <phoneticPr fontId="28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6C9A42-F3DD-4A3F-B7BC-084673F61EBF}">
  <dimension ref="C2:F10"/>
  <sheetViews>
    <sheetView workbookViewId="0">
      <selection activeCell="I6" sqref="I6"/>
    </sheetView>
  </sheetViews>
  <sheetFormatPr defaultRowHeight="14.4" x14ac:dyDescent="0.3"/>
  <cols>
    <col min="3" max="3" width="7.6640625" customWidth="1"/>
    <col min="4" max="4" width="28.6640625" customWidth="1"/>
    <col min="5" max="5" width="44.5546875" customWidth="1"/>
  </cols>
  <sheetData>
    <row r="2" spans="3:6" ht="15" thickBot="1" x14ac:dyDescent="0.35"/>
    <row r="3" spans="3:6" ht="27" thickBot="1" x14ac:dyDescent="0.35">
      <c r="C3" s="5" t="s">
        <v>28</v>
      </c>
      <c r="D3" s="114" t="s">
        <v>23</v>
      </c>
      <c r="E3" s="115" t="s">
        <v>24</v>
      </c>
      <c r="F3" s="115" t="s">
        <v>91</v>
      </c>
    </row>
    <row r="4" spans="3:6" ht="40.200000000000003" thickBot="1" x14ac:dyDescent="0.35">
      <c r="C4" s="1">
        <v>1</v>
      </c>
      <c r="D4" s="2" t="s">
        <v>25</v>
      </c>
      <c r="E4" s="2" t="s">
        <v>29</v>
      </c>
      <c r="F4" s="116" t="s">
        <v>92</v>
      </c>
    </row>
    <row r="5" spans="3:6" ht="27" thickBot="1" x14ac:dyDescent="0.35">
      <c r="C5" s="3">
        <v>2</v>
      </c>
      <c r="D5" s="4" t="s">
        <v>26</v>
      </c>
      <c r="E5" s="4" t="s">
        <v>30</v>
      </c>
      <c r="F5" s="145" t="s">
        <v>92</v>
      </c>
    </row>
    <row r="6" spans="3:6" ht="40.200000000000003" thickBot="1" x14ac:dyDescent="0.35">
      <c r="C6" s="1">
        <v>3</v>
      </c>
      <c r="D6" s="2" t="s">
        <v>31</v>
      </c>
      <c r="E6" s="2" t="s">
        <v>32</v>
      </c>
      <c r="F6" s="116" t="s">
        <v>92</v>
      </c>
    </row>
    <row r="7" spans="3:6" ht="40.200000000000003" thickBot="1" x14ac:dyDescent="0.35">
      <c r="C7" s="3">
        <v>4</v>
      </c>
      <c r="D7" s="4" t="s">
        <v>33</v>
      </c>
      <c r="E7" s="4" t="s">
        <v>34</v>
      </c>
      <c r="F7" s="145" t="s">
        <v>92</v>
      </c>
    </row>
    <row r="8" spans="3:6" ht="40.200000000000003" thickBot="1" x14ac:dyDescent="0.35">
      <c r="C8" s="1">
        <v>5</v>
      </c>
      <c r="D8" s="2" t="s">
        <v>35</v>
      </c>
      <c r="E8" s="2" t="s">
        <v>36</v>
      </c>
      <c r="F8" s="116" t="s">
        <v>92</v>
      </c>
    </row>
    <row r="9" spans="3:6" ht="27" thickBot="1" x14ac:dyDescent="0.35">
      <c r="C9" s="3">
        <v>6</v>
      </c>
      <c r="D9" s="4" t="s">
        <v>37</v>
      </c>
      <c r="E9" s="4" t="s">
        <v>27</v>
      </c>
      <c r="F9" s="145" t="s">
        <v>92</v>
      </c>
    </row>
    <row r="10" spans="3:6" ht="40.200000000000003" thickBot="1" x14ac:dyDescent="0.35">
      <c r="C10" s="1">
        <v>7</v>
      </c>
      <c r="D10" s="2" t="s">
        <v>89</v>
      </c>
      <c r="E10" s="2" t="s">
        <v>90</v>
      </c>
      <c r="F10" s="116" t="s">
        <v>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CDF</vt:lpstr>
      <vt:lpstr>Indicatori</vt:lpstr>
      <vt:lpstr>Match indicatori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2020-11-17T14:22:29Z</dcterms:created>
  <dcterms:modified xsi:type="dcterms:W3CDTF">2021-02-02T18:27:48Z</dcterms:modified>
</cp:coreProperties>
</file>