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xtensie instrument de prognoza Tema E\POR\"/>
    </mc:Choice>
  </mc:AlternateContent>
  <xr:revisionPtr revIDLastSave="0" documentId="13_ncr:1_{8DF3A156-B9B2-4B41-BF32-10935B28AE2F}" xr6:coauthVersionLast="46" xr6:coauthVersionMax="46" xr10:uidLastSave="{00000000-0000-0000-0000-000000000000}"/>
  <bookViews>
    <workbookView xWindow="-108" yWindow="-108" windowWidth="23256" windowHeight="12576" xr2:uid="{AB8E4C52-A769-45E2-9E8B-33248A3A6FF1}"/>
  </bookViews>
  <sheets>
    <sheet name="CDF" sheetId="1" r:id="rId1"/>
    <sheet name="Indicatori" sheetId="2" r:id="rId2"/>
    <sheet name="Match indicatori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" i="1" l="1"/>
  <c r="C406" i="1"/>
  <c r="C352" i="1"/>
  <c r="C306" i="1"/>
  <c r="C250" i="1"/>
  <c r="C199" i="1"/>
  <c r="C150" i="1"/>
  <c r="C103" i="1"/>
  <c r="C55" i="1"/>
  <c r="C7" i="1"/>
  <c r="E72" i="1" l="1"/>
  <c r="G21" i="2"/>
  <c r="H21" i="2"/>
  <c r="I21" i="2"/>
  <c r="F21" i="2"/>
  <c r="G20" i="2"/>
  <c r="H20" i="2"/>
  <c r="I20" i="2"/>
  <c r="F20" i="2"/>
  <c r="D81" i="1"/>
  <c r="E81" i="1" s="1"/>
  <c r="F81" i="1" s="1"/>
  <c r="G81" i="1" s="1"/>
  <c r="H81" i="1" s="1"/>
  <c r="I81" i="1" s="1"/>
  <c r="J81" i="1" s="1"/>
  <c r="K81" i="1" s="1"/>
  <c r="D73" i="1"/>
  <c r="C73" i="1"/>
  <c r="I68" i="1"/>
  <c r="H68" i="1"/>
  <c r="G68" i="1"/>
  <c r="F68" i="1"/>
  <c r="E68" i="1"/>
  <c r="D68" i="1"/>
  <c r="C68" i="1"/>
  <c r="D62" i="1"/>
  <c r="E62" i="1" s="1"/>
  <c r="F62" i="1" s="1"/>
  <c r="G62" i="1" s="1"/>
  <c r="H62" i="1" s="1"/>
  <c r="I62" i="1" s="1"/>
  <c r="J62" i="1" s="1"/>
  <c r="K62" i="1" s="1"/>
  <c r="D58" i="1"/>
  <c r="E58" i="1" s="1"/>
  <c r="F58" i="1" s="1"/>
  <c r="G58" i="1" s="1"/>
  <c r="H58" i="1" s="1"/>
  <c r="I58" i="1" s="1"/>
  <c r="J58" i="1" s="1"/>
  <c r="K58" i="1" s="1"/>
  <c r="L58" i="1" s="1"/>
  <c r="C56" i="1"/>
  <c r="I63" i="1" l="1"/>
  <c r="C63" i="1"/>
  <c r="C82" i="1" s="1"/>
  <c r="D63" i="1"/>
  <c r="G63" i="1"/>
  <c r="J63" i="1"/>
  <c r="J82" i="1" s="1"/>
  <c r="F63" i="1"/>
  <c r="F82" i="1" s="1"/>
  <c r="C85" i="1" s="1"/>
  <c r="K63" i="1"/>
  <c r="H63" i="1"/>
  <c r="H82" i="1" s="1"/>
  <c r="E63" i="1"/>
  <c r="D82" i="1"/>
  <c r="E82" i="1"/>
  <c r="G82" i="1"/>
  <c r="E73" i="1"/>
  <c r="I82" i="1"/>
  <c r="K82" i="1"/>
  <c r="C86" i="1" s="1"/>
  <c r="G23" i="2"/>
  <c r="H23" i="2"/>
  <c r="I23" i="2"/>
  <c r="F23" i="2"/>
  <c r="G22" i="2"/>
  <c r="H22" i="2"/>
  <c r="I22" i="2"/>
  <c r="F22" i="2"/>
  <c r="G14" i="2" l="1"/>
  <c r="H14" i="2"/>
  <c r="I14" i="2"/>
  <c r="F14" i="2"/>
  <c r="D341" i="1" l="1"/>
  <c r="E341" i="1" s="1"/>
  <c r="F341" i="1" s="1"/>
  <c r="G341" i="1" s="1"/>
  <c r="H341" i="1" s="1"/>
  <c r="I341" i="1" s="1"/>
  <c r="J341" i="1" s="1"/>
  <c r="K341" i="1" s="1"/>
  <c r="E267" i="1"/>
  <c r="C268" i="1"/>
  <c r="D268" i="1"/>
  <c r="E216" i="1"/>
  <c r="F13" i="2" l="1"/>
  <c r="G13" i="2"/>
  <c r="H13" i="2"/>
  <c r="I13" i="2"/>
  <c r="G11" i="2"/>
  <c r="H11" i="2"/>
  <c r="F12" i="2"/>
  <c r="G12" i="2"/>
  <c r="H12" i="2"/>
  <c r="I12" i="2"/>
  <c r="I11" i="2"/>
  <c r="F10" i="2"/>
  <c r="G10" i="2"/>
  <c r="H10" i="2"/>
  <c r="I10" i="2"/>
  <c r="F9" i="2"/>
  <c r="G9" i="2"/>
  <c r="H9" i="2"/>
  <c r="I9" i="2"/>
  <c r="F8" i="2"/>
  <c r="G8" i="2"/>
  <c r="H8" i="2"/>
  <c r="I8" i="2"/>
  <c r="F7" i="2"/>
  <c r="G7" i="2"/>
  <c r="H7" i="2"/>
  <c r="I7" i="2"/>
  <c r="I6" i="2"/>
  <c r="G6" i="2"/>
  <c r="H6" i="2"/>
  <c r="F6" i="2"/>
  <c r="G5" i="2"/>
  <c r="H5" i="2"/>
  <c r="I5" i="2"/>
  <c r="F5" i="2"/>
  <c r="E122" i="1"/>
  <c r="D129" i="1" l="1"/>
  <c r="E129" i="1" s="1"/>
  <c r="F129" i="1" s="1"/>
  <c r="G129" i="1" s="1"/>
  <c r="H129" i="1" s="1"/>
  <c r="I129" i="1" s="1"/>
  <c r="J129" i="1" s="1"/>
  <c r="K129" i="1" s="1"/>
  <c r="D122" i="1"/>
  <c r="C122" i="1"/>
  <c r="I117" i="1"/>
  <c r="H117" i="1"/>
  <c r="G117" i="1"/>
  <c r="F117" i="1"/>
  <c r="E117" i="1"/>
  <c r="D117" i="1"/>
  <c r="C117" i="1"/>
  <c r="D111" i="1"/>
  <c r="E111" i="1" s="1"/>
  <c r="F111" i="1" s="1"/>
  <c r="G111" i="1" s="1"/>
  <c r="H111" i="1" s="1"/>
  <c r="I111" i="1" s="1"/>
  <c r="J111" i="1" s="1"/>
  <c r="K111" i="1" s="1"/>
  <c r="D107" i="1"/>
  <c r="E107" i="1" s="1"/>
  <c r="F107" i="1" s="1"/>
  <c r="G107" i="1" s="1"/>
  <c r="H107" i="1" s="1"/>
  <c r="I107" i="1" s="1"/>
  <c r="J107" i="1" s="1"/>
  <c r="K107" i="1" s="1"/>
  <c r="L107" i="1" s="1"/>
  <c r="C104" i="1"/>
  <c r="C407" i="1"/>
  <c r="D431" i="1"/>
  <c r="E431" i="1" s="1"/>
  <c r="F431" i="1" s="1"/>
  <c r="G431" i="1" s="1"/>
  <c r="H431" i="1" s="1"/>
  <c r="I431" i="1" s="1"/>
  <c r="J431" i="1" s="1"/>
  <c r="K431" i="1" s="1"/>
  <c r="C353" i="1"/>
  <c r="D377" i="1"/>
  <c r="E377" i="1" s="1"/>
  <c r="F377" i="1" s="1"/>
  <c r="G377" i="1" s="1"/>
  <c r="H377" i="1" s="1"/>
  <c r="I377" i="1" s="1"/>
  <c r="J377" i="1" s="1"/>
  <c r="K377" i="1" s="1"/>
  <c r="D332" i="1"/>
  <c r="E332" i="1" s="1"/>
  <c r="F332" i="1" s="1"/>
  <c r="G332" i="1" s="1"/>
  <c r="H332" i="1" s="1"/>
  <c r="I332" i="1" s="1"/>
  <c r="J332" i="1" s="1"/>
  <c r="K332" i="1" s="1"/>
  <c r="J112" i="1" l="1"/>
  <c r="C112" i="1"/>
  <c r="C130" i="1" s="1"/>
  <c r="E112" i="1"/>
  <c r="E130" i="1" s="1"/>
  <c r="F112" i="1"/>
  <c r="F130" i="1" s="1"/>
  <c r="I112" i="1"/>
  <c r="I130" i="1" s="1"/>
  <c r="K112" i="1"/>
  <c r="G112" i="1"/>
  <c r="H112" i="1"/>
  <c r="D112" i="1"/>
  <c r="D130" i="1"/>
  <c r="J130" i="1"/>
  <c r="K130" i="1"/>
  <c r="C134" i="1" s="1"/>
  <c r="G130" i="1"/>
  <c r="H130" i="1"/>
  <c r="E268" i="1"/>
  <c r="C251" i="1"/>
  <c r="C258" i="1" l="1"/>
  <c r="F258" i="1"/>
  <c r="K258" i="1"/>
  <c r="D258" i="1"/>
  <c r="G258" i="1"/>
  <c r="J258" i="1"/>
  <c r="H258" i="1"/>
  <c r="E258" i="1"/>
  <c r="I258" i="1"/>
  <c r="D253" i="1"/>
  <c r="E253" i="1" s="1"/>
  <c r="F253" i="1" s="1"/>
  <c r="G253" i="1" s="1"/>
  <c r="H253" i="1" s="1"/>
  <c r="I253" i="1" s="1"/>
  <c r="J253" i="1" s="1"/>
  <c r="K253" i="1" s="1"/>
  <c r="L253" i="1" s="1"/>
  <c r="D257" i="1"/>
  <c r="E257" i="1" s="1"/>
  <c r="F257" i="1" s="1"/>
  <c r="G257" i="1" s="1"/>
  <c r="H257" i="1" s="1"/>
  <c r="I257" i="1" s="1"/>
  <c r="J257" i="1" s="1"/>
  <c r="K257" i="1" s="1"/>
  <c r="C263" i="1"/>
  <c r="D263" i="1"/>
  <c r="E263" i="1"/>
  <c r="F263" i="1"/>
  <c r="G263" i="1"/>
  <c r="H263" i="1"/>
  <c r="I263" i="1"/>
  <c r="D275" i="1"/>
  <c r="E275" i="1" s="1"/>
  <c r="F275" i="1" s="1"/>
  <c r="G275" i="1" s="1"/>
  <c r="H275" i="1" s="1"/>
  <c r="I275" i="1" s="1"/>
  <c r="J275" i="1" s="1"/>
  <c r="K275" i="1" s="1"/>
  <c r="K276" i="1" l="1"/>
  <c r="C280" i="1" s="1"/>
  <c r="H276" i="1" l="1"/>
  <c r="D276" i="1"/>
  <c r="G276" i="1"/>
  <c r="C276" i="1"/>
  <c r="I276" i="1"/>
  <c r="E276" i="1"/>
  <c r="F276" i="1"/>
  <c r="J276" i="1"/>
  <c r="D224" i="1" l="1"/>
  <c r="E224" i="1" s="1"/>
  <c r="F224" i="1" s="1"/>
  <c r="G224" i="1" s="1"/>
  <c r="H224" i="1" s="1"/>
  <c r="I224" i="1" s="1"/>
  <c r="J224" i="1" s="1"/>
  <c r="K224" i="1" s="1"/>
  <c r="E167" i="1" l="1"/>
  <c r="D175" i="1" l="1"/>
  <c r="E175" i="1" s="1"/>
  <c r="F175" i="1" s="1"/>
  <c r="G175" i="1" s="1"/>
  <c r="H175" i="1" s="1"/>
  <c r="I175" i="1" s="1"/>
  <c r="J175" i="1" s="1"/>
  <c r="K175" i="1" s="1"/>
  <c r="D33" i="1"/>
  <c r="E33" i="1" s="1"/>
  <c r="F33" i="1" s="1"/>
  <c r="G33" i="1" s="1"/>
  <c r="H33" i="1" s="1"/>
  <c r="I33" i="1" s="1"/>
  <c r="J33" i="1" s="1"/>
  <c r="K33" i="1" s="1"/>
  <c r="E24" i="1"/>
  <c r="E25" i="1" l="1"/>
  <c r="D424" i="1"/>
  <c r="C424" i="1"/>
  <c r="I419" i="1"/>
  <c r="H419" i="1"/>
  <c r="G419" i="1"/>
  <c r="F419" i="1"/>
  <c r="E419" i="1"/>
  <c r="D419" i="1"/>
  <c r="C419" i="1"/>
  <c r="D413" i="1"/>
  <c r="E413" i="1" s="1"/>
  <c r="F413" i="1" s="1"/>
  <c r="G413" i="1" s="1"/>
  <c r="H413" i="1" s="1"/>
  <c r="I413" i="1" s="1"/>
  <c r="J413" i="1" s="1"/>
  <c r="K413" i="1" s="1"/>
  <c r="I411" i="1"/>
  <c r="D409" i="1"/>
  <c r="E409" i="1" s="1"/>
  <c r="F409" i="1" s="1"/>
  <c r="G409" i="1" s="1"/>
  <c r="H409" i="1" s="1"/>
  <c r="I409" i="1" s="1"/>
  <c r="J409" i="1" s="1"/>
  <c r="K409" i="1" s="1"/>
  <c r="L409" i="1" s="1"/>
  <c r="I357" i="1"/>
  <c r="D370" i="1"/>
  <c r="C370" i="1"/>
  <c r="I365" i="1"/>
  <c r="H365" i="1"/>
  <c r="G365" i="1"/>
  <c r="F365" i="1"/>
  <c r="E365" i="1"/>
  <c r="D365" i="1"/>
  <c r="C365" i="1"/>
  <c r="D359" i="1"/>
  <c r="E359" i="1" s="1"/>
  <c r="F359" i="1" s="1"/>
  <c r="G359" i="1" s="1"/>
  <c r="H359" i="1" s="1"/>
  <c r="I359" i="1" s="1"/>
  <c r="J359" i="1" s="1"/>
  <c r="K359" i="1" s="1"/>
  <c r="D355" i="1"/>
  <c r="E355" i="1" s="1"/>
  <c r="F355" i="1" s="1"/>
  <c r="G355" i="1" s="1"/>
  <c r="H355" i="1" s="1"/>
  <c r="I355" i="1" s="1"/>
  <c r="J355" i="1" s="1"/>
  <c r="K355" i="1" s="1"/>
  <c r="L355" i="1" s="1"/>
  <c r="I311" i="1"/>
  <c r="J311" i="1" s="1"/>
  <c r="L311" i="1" s="1"/>
  <c r="D324" i="1"/>
  <c r="C307" i="1" s="1"/>
  <c r="C324" i="1"/>
  <c r="I319" i="1"/>
  <c r="H319" i="1"/>
  <c r="G319" i="1"/>
  <c r="F319" i="1"/>
  <c r="E319" i="1"/>
  <c r="D319" i="1"/>
  <c r="C319" i="1"/>
  <c r="D313" i="1"/>
  <c r="E313" i="1" s="1"/>
  <c r="F313" i="1" s="1"/>
  <c r="G313" i="1" s="1"/>
  <c r="H313" i="1" s="1"/>
  <c r="I313" i="1" s="1"/>
  <c r="J313" i="1" s="1"/>
  <c r="K313" i="1" s="1"/>
  <c r="D309" i="1"/>
  <c r="E309" i="1" s="1"/>
  <c r="F309" i="1" s="1"/>
  <c r="G309" i="1" s="1"/>
  <c r="H309" i="1" s="1"/>
  <c r="I309" i="1" s="1"/>
  <c r="J309" i="1" s="1"/>
  <c r="K309" i="1" s="1"/>
  <c r="L309" i="1" s="1"/>
  <c r="D217" i="1"/>
  <c r="C200" i="1" s="1"/>
  <c r="C217" i="1"/>
  <c r="I212" i="1"/>
  <c r="H212" i="1"/>
  <c r="G212" i="1"/>
  <c r="F212" i="1"/>
  <c r="E212" i="1"/>
  <c r="D212" i="1"/>
  <c r="C212" i="1"/>
  <c r="D206" i="1"/>
  <c r="E206" i="1" s="1"/>
  <c r="F206" i="1" s="1"/>
  <c r="G206" i="1" s="1"/>
  <c r="H206" i="1" s="1"/>
  <c r="I206" i="1" s="1"/>
  <c r="J206" i="1" s="1"/>
  <c r="K206" i="1" s="1"/>
  <c r="D202" i="1"/>
  <c r="E202" i="1" s="1"/>
  <c r="F202" i="1" s="1"/>
  <c r="G202" i="1" s="1"/>
  <c r="H202" i="1" s="1"/>
  <c r="I202" i="1" s="1"/>
  <c r="J202" i="1" s="1"/>
  <c r="K202" i="1" s="1"/>
  <c r="L202" i="1" s="1"/>
  <c r="I20" i="1"/>
  <c r="H20" i="1"/>
  <c r="G20" i="1"/>
  <c r="F20" i="1"/>
  <c r="E20" i="1"/>
  <c r="D20" i="1"/>
  <c r="C20" i="1"/>
  <c r="J357" i="1" l="1"/>
  <c r="F207" i="1"/>
  <c r="J207" i="1"/>
  <c r="H207" i="1"/>
  <c r="E207" i="1"/>
  <c r="G207" i="1"/>
  <c r="D207" i="1"/>
  <c r="I207" i="1"/>
  <c r="C207" i="1"/>
  <c r="K207" i="1"/>
  <c r="F323" i="1"/>
  <c r="F324" i="1" s="1"/>
  <c r="E323" i="1"/>
  <c r="E324" i="1" s="1"/>
  <c r="J314" i="1"/>
  <c r="I314" i="1"/>
  <c r="C314" i="1"/>
  <c r="K314" i="1"/>
  <c r="F314" i="1"/>
  <c r="G314" i="1"/>
  <c r="H314" i="1"/>
  <c r="D314" i="1"/>
  <c r="E314" i="1"/>
  <c r="E217" i="1"/>
  <c r="K357" i="1"/>
  <c r="K311" i="1"/>
  <c r="J411" i="1"/>
  <c r="L357" i="1" l="1"/>
  <c r="I360" i="1"/>
  <c r="I342" i="1"/>
  <c r="G342" i="1"/>
  <c r="C342" i="1"/>
  <c r="F342" i="1"/>
  <c r="C345" i="1" s="1"/>
  <c r="J342" i="1"/>
  <c r="K342" i="1"/>
  <c r="C346" i="1" s="1"/>
  <c r="H342" i="1"/>
  <c r="E342" i="1"/>
  <c r="D342" i="1"/>
  <c r="E333" i="1"/>
  <c r="J333" i="1"/>
  <c r="D333" i="1"/>
  <c r="H333" i="1"/>
  <c r="G333" i="1"/>
  <c r="F333" i="1"/>
  <c r="C336" i="1" s="1"/>
  <c r="K333" i="1"/>
  <c r="C337" i="1" s="1"/>
  <c r="C333" i="1"/>
  <c r="I333" i="1"/>
  <c r="C279" i="1"/>
  <c r="E225" i="1"/>
  <c r="C225" i="1"/>
  <c r="F225" i="1"/>
  <c r="C228" i="1" s="1"/>
  <c r="I225" i="1"/>
  <c r="D225" i="1"/>
  <c r="G225" i="1"/>
  <c r="H225" i="1"/>
  <c r="J225" i="1"/>
  <c r="K225" i="1"/>
  <c r="C229" i="1" s="1"/>
  <c r="L411" i="1"/>
  <c r="K411" i="1"/>
  <c r="J414" i="1" l="1"/>
  <c r="G414" i="1"/>
  <c r="K414" i="1"/>
  <c r="D414" i="1"/>
  <c r="E414" i="1"/>
  <c r="F414" i="1"/>
  <c r="C414" i="1"/>
  <c r="H414" i="1"/>
  <c r="I414" i="1"/>
  <c r="F360" i="1"/>
  <c r="K360" i="1"/>
  <c r="C360" i="1"/>
  <c r="D360" i="1"/>
  <c r="E360" i="1"/>
  <c r="G360" i="1"/>
  <c r="E369" i="1"/>
  <c r="E370" i="1" s="1"/>
  <c r="H360" i="1"/>
  <c r="E423" i="1"/>
  <c r="J360" i="1"/>
  <c r="E424" i="1"/>
  <c r="D25" i="1"/>
  <c r="C8" i="1" s="1"/>
  <c r="C25" i="1"/>
  <c r="D14" i="1"/>
  <c r="E14" i="1" s="1"/>
  <c r="F14" i="1" s="1"/>
  <c r="G14" i="1" s="1"/>
  <c r="H14" i="1" s="1"/>
  <c r="I14" i="1" s="1"/>
  <c r="J14" i="1" s="1"/>
  <c r="K14" i="1" s="1"/>
  <c r="D10" i="1"/>
  <c r="E10" i="1" s="1"/>
  <c r="D153" i="1"/>
  <c r="E153" i="1" s="1"/>
  <c r="F153" i="1" s="1"/>
  <c r="G153" i="1" s="1"/>
  <c r="H153" i="1" s="1"/>
  <c r="I153" i="1" s="1"/>
  <c r="J153" i="1" s="1"/>
  <c r="K153" i="1" s="1"/>
  <c r="L153" i="1" s="1"/>
  <c r="D157" i="1"/>
  <c r="E157" i="1" s="1"/>
  <c r="F157" i="1" s="1"/>
  <c r="G157" i="1" s="1"/>
  <c r="H157" i="1" s="1"/>
  <c r="I157" i="1" s="1"/>
  <c r="J157" i="1" s="1"/>
  <c r="K157" i="1" s="1"/>
  <c r="C163" i="1"/>
  <c r="D163" i="1"/>
  <c r="E163" i="1"/>
  <c r="F163" i="1"/>
  <c r="G163" i="1"/>
  <c r="H163" i="1"/>
  <c r="I163" i="1"/>
  <c r="C168" i="1"/>
  <c r="D168" i="1"/>
  <c r="C151" i="1" s="1"/>
  <c r="E158" i="1" l="1"/>
  <c r="J158" i="1"/>
  <c r="F158" i="1"/>
  <c r="C158" i="1"/>
  <c r="H158" i="1"/>
  <c r="D158" i="1"/>
  <c r="G158" i="1"/>
  <c r="I158" i="1"/>
  <c r="I176" i="1" s="1"/>
  <c r="K158" i="1"/>
  <c r="E378" i="1"/>
  <c r="C378" i="1"/>
  <c r="K378" i="1"/>
  <c r="C382" i="1" s="1"/>
  <c r="J378" i="1"/>
  <c r="G378" i="1"/>
  <c r="I378" i="1"/>
  <c r="H378" i="1"/>
  <c r="F378" i="1"/>
  <c r="C381" i="1" s="1"/>
  <c r="D378" i="1"/>
  <c r="F15" i="1"/>
  <c r="H15" i="1"/>
  <c r="D15" i="1"/>
  <c r="D34" i="1" s="1"/>
  <c r="E15" i="1"/>
  <c r="E34" i="1" s="1"/>
  <c r="G15" i="1"/>
  <c r="J15" i="1"/>
  <c r="J34" i="1" s="1"/>
  <c r="I15" i="1"/>
  <c r="C15" i="1"/>
  <c r="K15" i="1"/>
  <c r="F432" i="1"/>
  <c r="C435" i="1" s="1"/>
  <c r="E432" i="1"/>
  <c r="J432" i="1"/>
  <c r="C133" i="1"/>
  <c r="D432" i="1"/>
  <c r="C432" i="1"/>
  <c r="I432" i="1"/>
  <c r="K432" i="1"/>
  <c r="C436" i="1" s="1"/>
  <c r="G432" i="1"/>
  <c r="H432" i="1"/>
  <c r="C34" i="1"/>
  <c r="H34" i="1"/>
  <c r="F34" i="1"/>
  <c r="C37" i="1" s="1"/>
  <c r="K34" i="1"/>
  <c r="C38" i="1" s="1"/>
  <c r="I34" i="1"/>
  <c r="G34" i="1"/>
  <c r="F10" i="1"/>
  <c r="G10" i="1" s="1"/>
  <c r="H10" i="1" s="1"/>
  <c r="I10" i="1" s="1"/>
  <c r="J10" i="1" s="1"/>
  <c r="K10" i="1" s="1"/>
  <c r="L10" i="1" s="1"/>
  <c r="D176" i="1" l="1"/>
  <c r="H176" i="1"/>
  <c r="E176" i="1"/>
  <c r="C176" i="1"/>
  <c r="K176" i="1"/>
  <c r="C180" i="1" s="1"/>
  <c r="F176" i="1"/>
  <c r="C179" i="1" s="1"/>
  <c r="G176" i="1"/>
  <c r="J176" i="1"/>
</calcChain>
</file>

<file path=xl/sharedStrings.xml><?xml version="1.0" encoding="utf-8"?>
<sst xmlns="http://schemas.openxmlformats.org/spreadsheetml/2006/main" count="455" uniqueCount="124">
  <si>
    <t>POR 2021-2027</t>
  </si>
  <si>
    <t>Buget</t>
  </si>
  <si>
    <t>Total Proiecte</t>
  </si>
  <si>
    <t>CDF</t>
  </si>
  <si>
    <t>t+0</t>
  </si>
  <si>
    <t>t+1</t>
  </si>
  <si>
    <t>t+2</t>
  </si>
  <si>
    <t>t+3</t>
  </si>
  <si>
    <t>t+4</t>
  </si>
  <si>
    <t>t+5</t>
  </si>
  <si>
    <t>t+6</t>
  </si>
  <si>
    <t>Region</t>
  </si>
  <si>
    <t>As percentage of target (%)</t>
  </si>
  <si>
    <t>Total</t>
  </si>
  <si>
    <t>Finalised</t>
  </si>
  <si>
    <t>Ongoing</t>
  </si>
  <si>
    <t>New</t>
  </si>
  <si>
    <t>Target</t>
  </si>
  <si>
    <t>CO02</t>
  </si>
  <si>
    <t>CO01</t>
  </si>
  <si>
    <t>LDR</t>
  </si>
  <si>
    <t>Cod</t>
  </si>
  <si>
    <t>Indicator 2014-2020</t>
  </si>
  <si>
    <t>Indicatori din perioada de programare post-2020</t>
  </si>
  <si>
    <t>Indicatori din perioada de programare 2014-2020</t>
  </si>
  <si>
    <t xml:space="preserve">RCO 01 Întreprinderi sprijinite (din care: Micro, mici, mediu, mare) </t>
  </si>
  <si>
    <t>RCO 02 Întreprinderi sprijinite prin granturi</t>
  </si>
  <si>
    <t>1S23: Obiective de patrimoniu cultural restaurat</t>
  </si>
  <si>
    <t>Nr</t>
  </si>
  <si>
    <t>CO01: Investiție productivă: Număr de societăți sprijinite</t>
  </si>
  <si>
    <t>CO02: Investiție productivă: Număr de întreprinderi care beneficiază de grant</t>
  </si>
  <si>
    <t>RCO 18 Locuințe cu o performanță energetică îmbunătățită</t>
  </si>
  <si>
    <t>CO31: Eficiența energetică: Numărul de gospodării cu clasificare mai bună a consumului de energie</t>
  </si>
  <si>
    <t>RCO 56 Lungimea liniilor de tramvai și metrou reconstruite sau modernizate</t>
  </si>
  <si>
    <t>CO15: Transport urban: Lungimea totală a liniilor de tramvai și de metrou noi sau îmbunătățite</t>
  </si>
  <si>
    <t>RCO 67 Capacitatea de clasă a unor facilități de învățământ noi sau modernizatd</t>
  </si>
  <si>
    <t>1S66: Capacitatea insfrastructurii care beneficiază de sprijin (școlară)</t>
  </si>
  <si>
    <t>RCO 77 Numărul de situri culturale și turistice sprijinite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</si>
  <si>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>OS a (i) Dezvoltarea capacităților de cercetare și inovare și adoptarea tehnologiilor avansate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</si>
  <si>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(i)</t>
    </r>
    <r>
      <rPr>
        <sz val="15"/>
        <color theme="1"/>
        <rFont val="Cambria"/>
        <family val="1"/>
      </rPr>
      <t xml:space="preserve"> Promovarea eficienței energetice și reducerea emisiilor de gaze cu efect de seră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</si>
  <si>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(viii)</t>
    </r>
    <r>
      <rPr>
        <sz val="15"/>
        <color theme="1"/>
        <rFont val="Cambria"/>
        <family val="1"/>
      </rPr>
      <t xml:space="preserve"> Promovarea mobilității urbane multimodale sustenabile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</si>
  <si>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(vii)</t>
    </r>
    <r>
      <rPr>
        <sz val="15"/>
        <color theme="1"/>
        <rFont val="Cambria"/>
        <family val="1"/>
      </rPr>
      <t xml:space="preserve"> Îmbunătățirea protecției naturii și a biodiversității, a infrastructurii verzi în special în mediul urban și reducerea poluării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</si>
  <si>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4.</t>
    </r>
    <r>
      <rPr>
        <sz val="15"/>
        <color theme="1"/>
        <rFont val="Cambria"/>
        <family val="1"/>
      </rPr>
      <t xml:space="preserve"> O regiune accesibilă/</t>
    </r>
    <r>
      <rPr>
        <b/>
        <sz val="15"/>
        <color theme="1"/>
        <rFont val="Cambria"/>
        <family val="1"/>
      </rPr>
      <t xml:space="preserve">OS c (iii) </t>
    </r>
    <r>
      <rPr>
        <sz val="15"/>
        <color theme="1"/>
        <rFont val="Cambria"/>
        <family val="1"/>
      </rPr>
      <t>Dezvoltarea unei mobilități naționale, regionale și locale durabile, reziliente în fața schimbărilor climatice, inteligente și intermodale, inclusiv îmbunătățirea accesului la TEN-T și a mobilității transfrontaliere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</si>
  <si>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5.</t>
    </r>
    <r>
      <rPr>
        <sz val="15"/>
        <color theme="1"/>
        <rFont val="Cambria"/>
        <family val="1"/>
      </rPr>
      <t xml:space="preserve"> O regiune educată/</t>
    </r>
    <r>
      <rPr>
        <b/>
        <sz val="15"/>
        <color theme="1"/>
        <rFont val="Cambria"/>
        <family val="1"/>
      </rPr>
      <t xml:space="preserve">OS d (ii) </t>
    </r>
    <r>
      <rPr>
        <sz val="15"/>
        <color theme="1"/>
        <rFont val="Cambria"/>
        <family val="1"/>
      </rPr>
      <t>Îmbunătățirea accesului la servicii de calitate și favorabile incluziunii în educație, formare și învățarea pe tot parcursul vieții prin dezvoltarea infrastructurii accesului la TEN-T și a mobilității transfrontaliere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</si>
  <si>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O regiune atractivă/</t>
    </r>
    <r>
      <rPr>
        <b/>
        <sz val="15"/>
        <color theme="1"/>
        <rFont val="Cambria"/>
        <family val="1"/>
      </rPr>
      <t xml:space="preserve">OS e (i) </t>
    </r>
    <r>
      <rPr>
        <sz val="15"/>
        <color theme="1"/>
        <rFont val="Cambria"/>
        <family val="1"/>
      </rPr>
      <t>Favorizarea dezvoltării integrate sociale, economice și de mediu la nivel local și a patrimoniului cultural, turismului și securității în zonele urbane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</si>
  <si>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O regiune atractivă/</t>
    </r>
    <r>
      <rPr>
        <b/>
        <sz val="15"/>
        <color theme="1"/>
        <rFont val="Cambria"/>
        <family val="1"/>
      </rPr>
      <t xml:space="preserve">OS e (ii) </t>
    </r>
    <r>
      <rPr>
        <sz val="15"/>
        <color theme="1"/>
        <rFont val="Cambria"/>
        <family val="1"/>
      </rPr>
      <t>Favorizarea dezvoltării integrate sociale, economice și de mediu la nivel local și a patrimoniului cultural, turismului și securității în afara zonelor urbane</t>
    </r>
  </si>
  <si>
    <t>Valoarea milestone</t>
  </si>
  <si>
    <t>Valorea țintă finală</t>
  </si>
  <si>
    <t>Matching</t>
  </si>
  <si>
    <t>RCO01</t>
  </si>
  <si>
    <t>Estimare valori indicator RCO01</t>
  </si>
  <si>
    <t>RCO18</t>
  </si>
  <si>
    <t>CO31</t>
  </si>
  <si>
    <t>Eficiența energetică: Numărul de gospodării cu clasificare mai bună a consumului de energie</t>
  </si>
  <si>
    <t>Locuințe cu o performanță energetică îmbunătățită</t>
  </si>
  <si>
    <t xml:space="preserve">RCO 56 </t>
  </si>
  <si>
    <t>Lungimea liniilor de tramvai și metrou reconstruite sau modernizate</t>
  </si>
  <si>
    <t>CO15</t>
  </si>
  <si>
    <t>Transport urban: Lungimea totală a liniilor de tramvai și de metrou noi sau îmbunătățite</t>
  </si>
  <si>
    <t>RCO56</t>
  </si>
  <si>
    <t xml:space="preserve">RCO 67 </t>
  </si>
  <si>
    <t>Capacitatea de clasă a unor facilități de învățământ noi sau modernizată</t>
  </si>
  <si>
    <t>1S66</t>
  </si>
  <si>
    <t>Capacitatea insfrastructurii care beneficiază de sprijin (școlară)</t>
  </si>
  <si>
    <t>RCO67</t>
  </si>
  <si>
    <t>RCO 77</t>
  </si>
  <si>
    <t xml:space="preserve"> Numărul de situri culturale și turistice sprijinite</t>
  </si>
  <si>
    <t>1S23</t>
  </si>
  <si>
    <t>Obiective de patrimoniu cultural restaurate</t>
  </si>
  <si>
    <t>RCO77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</si>
  <si>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 xml:space="preserve">OS  </t>
    </r>
    <r>
      <rPr>
        <sz val="15"/>
        <color theme="1"/>
        <rFont val="Cambria"/>
        <family val="1"/>
      </rPr>
      <t>a (ii) Fructificarea avantajelor digitalizării, în beneficiul cetățenilor, al companiilor și al guvernelor</t>
    </r>
  </si>
  <si>
    <t>Instituții publice sprijinite pentru dezvoltarea serviciilor, produselor și proceselor digitale</t>
  </si>
  <si>
    <t>RCO14</t>
  </si>
  <si>
    <t>1S35</t>
  </si>
  <si>
    <t>3S15</t>
  </si>
  <si>
    <t>Servicii publice aferente evenimentelor de viață la nivel 4 de sofisticare online</t>
  </si>
  <si>
    <t>Estimare valori indicator RCO14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</si>
  <si>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Promovarea transferului tehnologic/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Creşterea inovării în firme prin susţinerea entităților de inovare şi transfer tehnologic în domenii de specializare inteligentă</t>
    </r>
  </si>
  <si>
    <t>Investiție productivă: Număr de societăți sprijinite</t>
  </si>
  <si>
    <t xml:space="preserve">Întreprinderi sprijinite (din care: Micro, mici, mediu, mare) </t>
  </si>
  <si>
    <t>Întreprinderi sprijinite prin granturi</t>
  </si>
  <si>
    <t>Investiție productivă: Număr de întreprinderi care beneficiază de grant</t>
  </si>
  <si>
    <r>
      <rPr>
        <i/>
        <u/>
        <sz val="15"/>
        <color theme="1"/>
        <rFont val="Cambria"/>
        <family val="1"/>
      </rPr>
      <t>2021-2027:</t>
    </r>
    <r>
      <rPr>
        <b/>
        <sz val="15"/>
        <color theme="1"/>
        <rFont val="Cambria"/>
        <family val="1"/>
      </rPr>
      <t xml:space="preserve">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 xml:space="preserve">OS a (iii) </t>
    </r>
    <r>
      <rPr>
        <sz val="15"/>
        <color theme="1"/>
        <rFont val="Cambria"/>
        <family val="1"/>
      </rPr>
      <t>Impulsionarea creșterii și competitivității IMM-urilor</t>
    </r>
  </si>
  <si>
    <r>
      <rPr>
        <i/>
        <u/>
        <sz val="15"/>
        <color theme="1"/>
        <rFont val="Cambria"/>
        <family val="1"/>
      </rPr>
      <t>2014-2020:</t>
    </r>
    <r>
      <rPr>
        <b/>
        <sz val="15"/>
        <color theme="1"/>
        <rFont val="Cambria"/>
        <family val="1"/>
      </rPr>
      <t xml:space="preserve">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2</t>
    </r>
    <r>
      <rPr>
        <sz val="15"/>
        <color theme="1"/>
        <rFont val="Cambria"/>
        <family val="1"/>
      </rPr>
      <t xml:space="preserve">. Îmbunătăţirea competitivităţii întreprinderilor mici şi mijlocii/ </t>
    </r>
    <r>
      <rPr>
        <b/>
        <sz val="15"/>
        <color theme="1"/>
        <rFont val="Cambria"/>
        <family val="1"/>
      </rPr>
      <t>OS 2.2</t>
    </r>
    <r>
      <rPr>
        <sz val="15"/>
        <color theme="1"/>
        <rFont val="Cambria"/>
        <family val="1"/>
      </rPr>
      <t xml:space="preserve"> Îmbunătățirea competitivității economice prin creșterea productivității muncii în IMM-uri în sectoarele competitive identificate în SNC</t>
    </r>
  </si>
  <si>
    <t>LEI</t>
  </si>
  <si>
    <t>MDR</t>
  </si>
  <si>
    <t>POR 2014-2020</t>
  </si>
  <si>
    <t>POC 2014-2020</t>
  </si>
  <si>
    <t>1S55</t>
  </si>
  <si>
    <t>RCO14 Public institutions supported to develop digital services, products and processes</t>
  </si>
  <si>
    <t>3S15 Servicii publice aferente evenimentelor de viață aduse la nivelul IV de sofisticare online</t>
  </si>
  <si>
    <t>PO</t>
  </si>
  <si>
    <t>POR</t>
  </si>
  <si>
    <t>POC</t>
  </si>
  <si>
    <t>ap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</si>
  <si>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3</t>
    </r>
    <r>
      <rPr>
        <sz val="15"/>
        <color theme="1"/>
        <rFont val="Cambria"/>
        <family val="1"/>
      </rPr>
      <t xml:space="preserve">: Sprijinirea tranziției către o economie cu emisii scăzute de carbon/ </t>
    </r>
    <r>
      <rPr>
        <b/>
        <sz val="15"/>
        <color theme="1"/>
        <rFont val="Cambria"/>
        <family val="1"/>
      </rPr>
      <t xml:space="preserve">OS 4.2 </t>
    </r>
    <r>
      <rPr>
        <sz val="15"/>
        <color theme="1"/>
        <rFont val="Cambria"/>
        <family val="1"/>
      </rPr>
      <t>Reconversia și refuncționalizarea terenurilor și suprafețelor degradate, vacante sau neutilizate din muncipiile reședință de județ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</si>
  <si>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4</t>
    </r>
    <r>
      <rPr>
        <sz val="15"/>
        <color theme="1"/>
        <rFont val="Cambria"/>
        <family val="1"/>
      </rPr>
      <t xml:space="preserve">: Sprijinirea dezvoltării urbane durabile/ </t>
    </r>
    <r>
      <rPr>
        <b/>
        <sz val="15"/>
        <color theme="1"/>
        <rFont val="Cambria"/>
        <family val="1"/>
      </rPr>
      <t xml:space="preserve">OS 4.2 </t>
    </r>
    <r>
      <rPr>
        <sz val="15"/>
        <color theme="1"/>
        <rFont val="Cambria"/>
        <family val="1"/>
      </rPr>
      <t>Reconversia și refuncționalizarea terenurilor și suprafețelor degradate, vacante sau neutilizate din muncipiile reședință de județ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</si>
  <si>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6: </t>
    </r>
    <r>
      <rPr>
        <sz val="15"/>
        <color theme="1"/>
        <rFont val="Cambria"/>
        <family val="1"/>
      </rPr>
      <t xml:space="preserve">Îmbunătățirea infrastructurii rutiere de importanță regională/ </t>
    </r>
    <r>
      <rPr>
        <b/>
        <sz val="15"/>
        <color theme="1"/>
        <rFont val="Cambria"/>
        <family val="1"/>
      </rPr>
      <t>OS 6.1 Creșterea gradului de accesibilitate a zonelor rurale și urbane situate în proximitatea rețelei TEN-T prin modernizarea drumurilor județene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</si>
  <si>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4: </t>
    </r>
    <r>
      <rPr>
        <sz val="15"/>
        <color theme="1"/>
        <rFont val="Cambria"/>
        <family val="1"/>
      </rPr>
      <t xml:space="preserve">Sprijinirea dezvoltării urbane durabile/ </t>
    </r>
    <r>
      <rPr>
        <b/>
        <sz val="15"/>
        <color theme="1"/>
        <rFont val="Cambria"/>
        <family val="1"/>
      </rPr>
      <t xml:space="preserve">OS 4.1 </t>
    </r>
    <r>
      <rPr>
        <sz val="15"/>
        <color theme="1"/>
        <rFont val="Cambria"/>
        <family val="1"/>
      </rPr>
      <t>Reducerea emisiilor de carbon în municipiile reședință de județ prin investiții bazate pe planurile de mobilitate urbană durabilă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</si>
  <si>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10: </t>
    </r>
    <r>
      <rPr>
        <sz val="15"/>
        <color theme="1"/>
        <rFont val="Cambria"/>
        <family val="1"/>
      </rPr>
      <t xml:space="preserve">Îmbunătățirea infrastructurii educaționale/ </t>
    </r>
    <r>
      <rPr>
        <b/>
        <sz val="15"/>
        <color theme="1"/>
        <rFont val="Cambria"/>
        <family val="1"/>
      </rPr>
      <t>OS 10.1 - OS 10.3</t>
    </r>
  </si>
  <si>
    <t>Capacitatea insfrastructurii care beneficiază de sprijin universitară</t>
  </si>
  <si>
    <t>RCO67 - 1S66</t>
  </si>
  <si>
    <t>RCO67 - 1S55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</si>
  <si>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5: </t>
    </r>
    <r>
      <rPr>
        <sz val="15"/>
        <color theme="1"/>
        <rFont val="Cambria"/>
        <family val="1"/>
      </rPr>
      <t xml:space="preserve">Îmbunătățirea mediului urban și conservarea, protecția și valorificarea durabilă a patrimoniului cultural/ </t>
    </r>
    <r>
      <rPr>
        <b/>
        <sz val="15"/>
        <color theme="1"/>
        <rFont val="Cambria"/>
        <family val="1"/>
      </rPr>
      <t xml:space="preserve">OS 5.1 </t>
    </r>
    <r>
      <rPr>
        <sz val="15"/>
        <color theme="1"/>
        <rFont val="Cambria"/>
        <family val="1"/>
      </rPr>
      <t>Impulsionarea dezvoltării locale prin conservarea, protejarea și valorificarea patrimoniului cultural și a identității culturale</t>
    </r>
  </si>
  <si>
    <t>Nu sunt indicatori similari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</si>
  <si>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7: </t>
    </r>
    <r>
      <rPr>
        <sz val="15"/>
        <color theme="1"/>
        <rFont val="Cambria"/>
        <family val="1"/>
      </rPr>
      <t xml:space="preserve">Diversificarea economiilor locale prin dezvoltarea durabilă a turismului/ </t>
    </r>
    <r>
      <rPr>
        <b/>
        <sz val="15"/>
        <color theme="1"/>
        <rFont val="Cambria"/>
        <family val="1"/>
      </rPr>
      <t xml:space="preserve">OS 7.1 </t>
    </r>
    <r>
      <rPr>
        <sz val="15"/>
        <color theme="1"/>
        <rFont val="Cambria"/>
        <family val="1"/>
      </rPr>
      <t>Creșterea numărului mediu de salariați în stațiunile turistice</t>
    </r>
  </si>
  <si>
    <t>Prognoză 2020-2023</t>
  </si>
  <si>
    <t>Prognoză 2021-2027</t>
  </si>
  <si>
    <t>Prognoză 2014-2020</t>
  </si>
  <si>
    <t>Date 2014-2020</t>
  </si>
  <si>
    <t>Valoarea indicator CDF</t>
  </si>
  <si>
    <t>Indicatori</t>
  </si>
  <si>
    <t>Durata medie</t>
  </si>
  <si>
    <t>Buget mediu</t>
  </si>
  <si>
    <t>CDF Nr. Proiecte</t>
  </si>
  <si>
    <t>Număr proiecte CDF</t>
  </si>
  <si>
    <t>Rata rambursării</t>
  </si>
  <si>
    <t>RCO05</t>
  </si>
  <si>
    <t>Întreprinderi noi sprijinite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</si>
  <si>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POCA </t>
    </r>
    <r>
      <rPr>
        <b/>
        <sz val="15"/>
        <color theme="1"/>
        <rFont val="Cambria"/>
        <family val="1"/>
      </rPr>
      <t>Axa prioritară 2</t>
    </r>
    <r>
      <rPr>
        <sz val="15"/>
        <color theme="1"/>
        <rFont val="Cambria"/>
        <family val="1"/>
      </rPr>
      <t xml:space="preserve">: Administrație și sistem judiciar accesibile și transparente/ </t>
    </r>
    <r>
      <rPr>
        <b/>
        <sz val="15"/>
        <color theme="1"/>
        <rFont val="Cambria"/>
        <family val="1"/>
      </rPr>
      <t xml:space="preserve">OS 2.3 </t>
    </r>
    <r>
      <rPr>
        <sz val="15"/>
        <color theme="1"/>
        <rFont val="Cambria"/>
        <family val="1"/>
      </rPr>
      <t>Asigurarea unei transparențe și integrități sporite la nivelul sistemului judiciar în vederea îmbunătățirii accesului și a calității serviciilor furnizate la nivelul acestuia</t>
    </r>
  </si>
  <si>
    <t>Prioritatea mai este similară cu următoarea intervenție: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</si>
  <si>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POC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Consolidarea cercetării, dezvoltării tehnologice și inovării/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Creșterea capacității de CDI în domeniile de specializare inteligentă și în sănătate, </t>
    </r>
    <r>
      <rPr>
        <b/>
        <sz val="15"/>
        <color theme="1"/>
        <rFont val="Cambria"/>
        <family val="1"/>
      </rPr>
      <t>Acţiunea 1.1.1</t>
    </r>
    <r>
      <rPr>
        <sz val="15"/>
        <color theme="1"/>
        <rFont val="Cambria"/>
        <family val="1"/>
      </rPr>
      <t xml:space="preserve"> Mari infrastructuri de CD și </t>
    </r>
    <r>
      <rPr>
        <b/>
        <sz val="15"/>
        <color theme="1"/>
        <rFont val="Cambria"/>
        <family val="1"/>
      </rPr>
      <t>Acţiunea 1.1.2</t>
    </r>
    <r>
      <rPr>
        <sz val="15"/>
        <color theme="1"/>
        <rFont val="Cambria"/>
        <family val="1"/>
      </rPr>
      <t xml:space="preserve"> Dezvoltarea unor reţele de centre CD,</t>
    </r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</si>
  <si>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POC </t>
    </r>
    <r>
      <rPr>
        <b/>
        <sz val="15"/>
        <color theme="1"/>
        <rFont val="Cambria"/>
        <family val="1"/>
      </rPr>
      <t xml:space="preserve">Axa prioritară 2: </t>
    </r>
    <r>
      <rPr>
        <sz val="15"/>
        <color theme="1"/>
        <rFont val="Cambria"/>
        <family val="1"/>
      </rPr>
      <t xml:space="preserve">Tehnologia Informației și Comunicației (TIC) pentru o economie digitală competitivă/ </t>
    </r>
    <r>
      <rPr>
        <b/>
        <sz val="15"/>
        <color theme="1"/>
        <rFont val="Cambria"/>
        <family val="1"/>
      </rPr>
      <t xml:space="preserve">OS 2.3 </t>
    </r>
    <r>
      <rPr>
        <sz val="15"/>
        <color theme="1"/>
        <rFont val="Cambria"/>
        <family val="1"/>
      </rPr>
      <t xml:space="preserve">Creșterea utilizării sistemelor de e-guvernare defavorizate din regiunile urbane și rurale și OS 2.4 Creșterea gradului de utilizare a Internetului, </t>
    </r>
    <r>
      <rPr>
        <b/>
        <sz val="15"/>
        <color theme="1"/>
        <rFont val="Cambria"/>
        <family val="1"/>
      </rPr>
      <t>Acţiunea 2.2.1, 2.2.2, 2.3.1, 2.3.2, 2.3.3</t>
    </r>
  </si>
  <si>
    <t>Sud-Vest Oltenia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</si>
</sst>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_-;\-* #,##0_-;_-* &quot;-&quot;??_-;_-@_-"/>
    <numFmt numFmtId="165" formatCode="0.000"/>
    <numFmt numFmtId="166" formatCode="0.0"/>
    <numFmt numFmtId="167" formatCode="#,##0.00000"/>
    <numFmt numFmtId="168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rgb="FFFFFFFF"/>
      <name val="Calisto MT"/>
      <family val="1"/>
    </font>
    <font>
      <b/>
      <sz val="10"/>
      <color rgb="FF000000"/>
      <name val="Calisto MT"/>
      <family val="1"/>
    </font>
    <font>
      <sz val="10"/>
      <color rgb="FF000000"/>
      <name val="Calisto MT"/>
      <family val="1"/>
    </font>
    <font>
      <b/>
      <sz val="10"/>
      <color theme="1"/>
      <name val="Calisto MT"/>
      <family val="1"/>
    </font>
    <font>
      <sz val="10"/>
      <color theme="1"/>
      <name val="Calisto MT"/>
      <family val="1"/>
    </font>
    <font>
      <b/>
      <sz val="10"/>
      <color rgb="FFFFFFFF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5"/>
      <color theme="1"/>
      <name val="Cambria"/>
      <family val="1"/>
    </font>
    <font>
      <sz val="11"/>
      <color theme="1"/>
      <name val="Cambria"/>
      <family val="1"/>
    </font>
    <font>
      <sz val="15"/>
      <color theme="1"/>
      <name val="Cambria"/>
      <family val="1"/>
    </font>
    <font>
      <b/>
      <sz val="11"/>
      <color theme="1"/>
      <name val="Cambria"/>
      <family val="1"/>
    </font>
    <font>
      <i/>
      <u/>
      <sz val="15"/>
      <color theme="1"/>
      <name val="Cambria"/>
      <family val="1"/>
    </font>
    <font>
      <b/>
      <sz val="11"/>
      <color theme="0"/>
      <name val="Cambria"/>
      <family val="1"/>
    </font>
    <font>
      <i/>
      <sz val="11"/>
      <name val="Cambria"/>
      <family val="1"/>
    </font>
    <font>
      <sz val="11"/>
      <color rgb="FF0000FF"/>
      <name val="Cambria"/>
      <family val="1"/>
    </font>
    <font>
      <b/>
      <u/>
      <sz val="22"/>
      <color theme="1"/>
      <name val="Cambria"/>
      <family val="1"/>
    </font>
    <font>
      <b/>
      <sz val="10"/>
      <color rgb="FFFF0000"/>
      <name val="Cambria"/>
      <family val="1"/>
    </font>
    <font>
      <b/>
      <sz val="15"/>
      <color rgb="FFFF0000"/>
      <name val="Cambria"/>
      <family val="1"/>
    </font>
    <font>
      <sz val="8"/>
      <name val="Calibri"/>
      <family val="2"/>
      <scheme val="minor"/>
    </font>
    <font>
      <b/>
      <sz val="12"/>
      <color rgb="FFFF0000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rgb="FF00639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5446E"/>
        <bgColor rgb="FF000000"/>
      </patternFill>
    </fill>
    <fill>
      <patternFill patternType="solid">
        <fgColor rgb="FFDAF3F2"/>
        <bgColor rgb="FF000000"/>
      </patternFill>
    </fill>
    <fill>
      <patternFill patternType="solid">
        <fgColor rgb="FFF3DAE2"/>
        <bgColor rgb="FF000000"/>
      </patternFill>
    </fill>
    <fill>
      <patternFill patternType="solid">
        <fgColor rgb="FFF3F7CC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3"/>
    <xf numFmtId="0" fontId="2" fillId="3" borderId="4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6">
    <xf numFmtId="0" fontId="0" fillId="0" borderId="0" xfId="0"/>
    <xf numFmtId="0" fontId="6" fillId="9" borderId="24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/>
    </xf>
    <xf numFmtId="164" fontId="11" fillId="7" borderId="8" xfId="3" applyNumberFormat="1" applyFont="1" applyFill="1" applyBorder="1"/>
    <xf numFmtId="164" fontId="11" fillId="7" borderId="9" xfId="3" applyNumberFormat="1" applyFont="1" applyFill="1" applyBorder="1"/>
    <xf numFmtId="164" fontId="11" fillId="7" borderId="7" xfId="3" applyNumberFormat="1" applyFont="1" applyFill="1" applyBorder="1"/>
    <xf numFmtId="0" fontId="11" fillId="5" borderId="11" xfId="0" applyFont="1" applyFill="1" applyBorder="1"/>
    <xf numFmtId="10" fontId="11" fillId="7" borderId="11" xfId="4" applyNumberFormat="1" applyFont="1" applyFill="1" applyBorder="1"/>
    <xf numFmtId="164" fontId="11" fillId="7" borderId="11" xfId="3" applyNumberFormat="1" applyFont="1" applyFill="1" applyBorder="1"/>
    <xf numFmtId="164" fontId="11" fillId="7" borderId="12" xfId="3" applyNumberFormat="1" applyFont="1" applyFill="1" applyBorder="1"/>
    <xf numFmtId="164" fontId="11" fillId="7" borderId="10" xfId="3" applyNumberFormat="1" applyFont="1" applyFill="1" applyBorder="1"/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5" fillId="0" borderId="0" xfId="0" applyFont="1"/>
    <xf numFmtId="0" fontId="14" fillId="0" borderId="2" xfId="0" applyFont="1" applyBorder="1"/>
    <xf numFmtId="0" fontId="4" fillId="0" borderId="0" xfId="0" applyFont="1"/>
    <xf numFmtId="0" fontId="16" fillId="0" borderId="0" xfId="0" applyFont="1"/>
    <xf numFmtId="164" fontId="10" fillId="10" borderId="7" xfId="3" applyNumberFormat="1" applyFont="1" applyFill="1" applyBorder="1"/>
    <xf numFmtId="164" fontId="10" fillId="10" borderId="8" xfId="3" applyNumberFormat="1" applyFont="1" applyFill="1" applyBorder="1"/>
    <xf numFmtId="164" fontId="10" fillId="10" borderId="9" xfId="3" applyNumberFormat="1" applyFont="1" applyFill="1" applyBorder="1"/>
    <xf numFmtId="164" fontId="10" fillId="10" borderId="18" xfId="3" applyNumberFormat="1" applyFont="1" applyFill="1" applyBorder="1"/>
    <xf numFmtId="0" fontId="10" fillId="10" borderId="13" xfId="3" applyNumberFormat="1" applyFont="1" applyFill="1" applyBorder="1"/>
    <xf numFmtId="0" fontId="10" fillId="10" borderId="14" xfId="3" applyNumberFormat="1" applyFont="1" applyFill="1" applyBorder="1"/>
    <xf numFmtId="0" fontId="10" fillId="10" borderId="15" xfId="3" applyNumberFormat="1" applyFont="1" applyFill="1" applyBorder="1"/>
    <xf numFmtId="0" fontId="10" fillId="10" borderId="19" xfId="3" applyNumberFormat="1" applyFont="1" applyFill="1" applyBorder="1"/>
    <xf numFmtId="0" fontId="10" fillId="12" borderId="10" xfId="0" applyFont="1" applyFill="1" applyBorder="1"/>
    <xf numFmtId="0" fontId="10" fillId="12" borderId="11" xfId="0" applyFont="1" applyFill="1" applyBorder="1"/>
    <xf numFmtId="0" fontId="14" fillId="0" borderId="0" xfId="0" applyFont="1" applyBorder="1"/>
    <xf numFmtId="0" fontId="4" fillId="0" borderId="0" xfId="0" applyFont="1" applyBorder="1"/>
    <xf numFmtId="0" fontId="15" fillId="0" borderId="0" xfId="0" applyFont="1" applyBorder="1"/>
    <xf numFmtId="164" fontId="11" fillId="7" borderId="16" xfId="3" applyNumberFormat="1" applyFont="1" applyFill="1" applyBorder="1"/>
    <xf numFmtId="164" fontId="11" fillId="7" borderId="17" xfId="3" applyNumberFormat="1" applyFont="1" applyFill="1" applyBorder="1"/>
    <xf numFmtId="0" fontId="14" fillId="13" borderId="0" xfId="0" applyFont="1" applyFill="1"/>
    <xf numFmtId="0" fontId="18" fillId="11" borderId="0" xfId="1" applyFont="1" applyFill="1" applyBorder="1"/>
    <xf numFmtId="1" fontId="19" fillId="13" borderId="0" xfId="0" applyNumberFormat="1" applyFont="1" applyFill="1"/>
    <xf numFmtId="1" fontId="19" fillId="0" borderId="0" xfId="0" applyNumberFormat="1" applyFont="1"/>
    <xf numFmtId="0" fontId="18" fillId="11" borderId="0" xfId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8" fillId="11" borderId="0" xfId="1" applyFont="1" applyFill="1" applyBorder="1" applyAlignment="1">
      <alignment horizontal="left"/>
    </xf>
    <xf numFmtId="3" fontId="20" fillId="3" borderId="4" xfId="2" applyNumberFormat="1" applyFont="1" applyProtection="1">
      <protection locked="0"/>
    </xf>
    <xf numFmtId="4" fontId="20" fillId="3" borderId="4" xfId="2" applyNumberFormat="1" applyFont="1" applyProtection="1">
      <protection locked="0"/>
    </xf>
    <xf numFmtId="0" fontId="16" fillId="15" borderId="28" xfId="0" applyFont="1" applyFill="1" applyBorder="1" applyAlignment="1">
      <alignment horizontal="center" vertical="center"/>
    </xf>
    <xf numFmtId="0" fontId="16" fillId="15" borderId="29" xfId="0" applyFont="1" applyFill="1" applyBorder="1" applyAlignment="1">
      <alignment horizontal="center" vertical="center"/>
    </xf>
    <xf numFmtId="2" fontId="14" fillId="14" borderId="0" xfId="0" applyNumberFormat="1" applyFont="1" applyFill="1"/>
    <xf numFmtId="1" fontId="14" fillId="14" borderId="0" xfId="0" applyNumberFormat="1" applyFont="1" applyFill="1"/>
    <xf numFmtId="0" fontId="18" fillId="11" borderId="0" xfId="0" applyFont="1" applyFill="1" applyBorder="1" applyAlignment="1">
      <alignment horizontal="center"/>
    </xf>
    <xf numFmtId="167" fontId="20" fillId="3" borderId="4" xfId="2" applyNumberFormat="1" applyFont="1" applyProtection="1">
      <protection locked="0"/>
    </xf>
    <xf numFmtId="1" fontId="16" fillId="14" borderId="0" xfId="0" applyNumberFormat="1" applyFont="1" applyFill="1"/>
    <xf numFmtId="43" fontId="14" fillId="13" borderId="0" xfId="3" applyFont="1" applyFill="1"/>
    <xf numFmtId="1" fontId="20" fillId="3" borderId="4" xfId="2" applyNumberFormat="1" applyFont="1" applyProtection="1">
      <protection locked="0"/>
    </xf>
    <xf numFmtId="2" fontId="14" fillId="13" borderId="0" xfId="0" applyNumberFormat="1" applyFont="1" applyFill="1"/>
    <xf numFmtId="2" fontId="20" fillId="3" borderId="4" xfId="2" applyNumberFormat="1" applyFont="1" applyProtection="1">
      <protection locked="0"/>
    </xf>
    <xf numFmtId="165" fontId="14" fillId="13" borderId="0" xfId="0" applyNumberFormat="1" applyFont="1" applyFill="1"/>
    <xf numFmtId="4" fontId="14" fillId="13" borderId="0" xfId="3" applyNumberFormat="1" applyFont="1" applyFill="1"/>
    <xf numFmtId="0" fontId="4" fillId="0" borderId="1" xfId="0" applyFont="1" applyBorder="1"/>
    <xf numFmtId="4" fontId="14" fillId="13" borderId="0" xfId="0" applyNumberFormat="1" applyFont="1" applyFill="1"/>
    <xf numFmtId="0" fontId="21" fillId="0" borderId="0" xfId="0" applyFont="1" applyBorder="1" applyAlignment="1">
      <alignment horizontal="center" vertical="center"/>
    </xf>
    <xf numFmtId="0" fontId="22" fillId="0" borderId="0" xfId="0" applyFont="1"/>
    <xf numFmtId="0" fontId="14" fillId="0" borderId="0" xfId="0" applyFont="1" applyFill="1"/>
    <xf numFmtId="0" fontId="16" fillId="15" borderId="28" xfId="0" applyFont="1" applyFill="1" applyBorder="1" applyAlignment="1">
      <alignment horizontal="center"/>
    </xf>
    <xf numFmtId="0" fontId="16" fillId="15" borderId="29" xfId="0" applyFont="1" applyFill="1" applyBorder="1" applyAlignment="1">
      <alignment horizontal="center"/>
    </xf>
    <xf numFmtId="0" fontId="15" fillId="0" borderId="0" xfId="0" applyFont="1" applyFill="1"/>
    <xf numFmtId="0" fontId="4" fillId="0" borderId="0" xfId="0" applyFont="1" applyFill="1"/>
    <xf numFmtId="0" fontId="15" fillId="0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2" fillId="5" borderId="10" xfId="0" applyFont="1" applyFill="1" applyBorder="1"/>
    <xf numFmtId="10" fontId="11" fillId="7" borderId="20" xfId="4" applyNumberFormat="1" applyFont="1" applyFill="1" applyBorder="1"/>
    <xf numFmtId="0" fontId="11" fillId="5" borderId="30" xfId="0" applyFont="1" applyFill="1" applyBorder="1"/>
    <xf numFmtId="0" fontId="12" fillId="5" borderId="32" xfId="0" applyFont="1" applyFill="1" applyBorder="1"/>
    <xf numFmtId="164" fontId="11" fillId="6" borderId="12" xfId="3" applyNumberFormat="1" applyFont="1" applyFill="1" applyBorder="1" applyAlignment="1">
      <alignment vertical="center" wrapText="1"/>
    </xf>
    <xf numFmtId="0" fontId="12" fillId="5" borderId="35" xfId="0" applyFont="1" applyFill="1" applyBorder="1"/>
    <xf numFmtId="0" fontId="11" fillId="5" borderId="36" xfId="0" applyFont="1" applyFill="1" applyBorder="1"/>
    <xf numFmtId="164" fontId="11" fillId="6" borderId="37" xfId="3" applyNumberFormat="1" applyFont="1" applyFill="1" applyBorder="1" applyAlignment="1">
      <alignment vertical="center" wrapText="1"/>
    </xf>
    <xf numFmtId="10" fontId="11" fillId="7" borderId="38" xfId="4" applyNumberFormat="1" applyFont="1" applyFill="1" applyBorder="1"/>
    <xf numFmtId="164" fontId="11" fillId="7" borderId="40" xfId="3" applyNumberFormat="1" applyFont="1" applyFill="1" applyBorder="1"/>
    <xf numFmtId="164" fontId="11" fillId="7" borderId="41" xfId="3" applyNumberFormat="1" applyFont="1" applyFill="1" applyBorder="1"/>
    <xf numFmtId="164" fontId="11" fillId="7" borderId="42" xfId="3" applyNumberFormat="1" applyFont="1" applyFill="1" applyBorder="1"/>
    <xf numFmtId="164" fontId="11" fillId="7" borderId="31" xfId="3" applyNumberFormat="1" applyFont="1" applyFill="1" applyBorder="1"/>
    <xf numFmtId="0" fontId="10" fillId="10" borderId="10" xfId="3" applyNumberFormat="1" applyFont="1" applyFill="1" applyBorder="1"/>
    <xf numFmtId="0" fontId="10" fillId="10" borderId="11" xfId="3" applyNumberFormat="1" applyFont="1" applyFill="1" applyBorder="1"/>
    <xf numFmtId="0" fontId="10" fillId="10" borderId="12" xfId="3" applyNumberFormat="1" applyFont="1" applyFill="1" applyBorder="1"/>
    <xf numFmtId="10" fontId="11" fillId="7" borderId="17" xfId="4" applyNumberFormat="1" applyFont="1" applyFill="1" applyBorder="1"/>
    <xf numFmtId="164" fontId="11" fillId="7" borderId="30" xfId="3" applyNumberFormat="1" applyFont="1" applyFill="1" applyBorder="1"/>
    <xf numFmtId="164" fontId="11" fillId="7" borderId="32" xfId="3" applyNumberFormat="1" applyFont="1" applyFill="1" applyBorder="1"/>
    <xf numFmtId="164" fontId="11" fillId="7" borderId="33" xfId="3" applyNumberFormat="1" applyFont="1" applyFill="1" applyBorder="1"/>
    <xf numFmtId="164" fontId="11" fillId="7" borderId="44" xfId="3" applyNumberFormat="1" applyFont="1" applyFill="1" applyBorder="1"/>
    <xf numFmtId="0" fontId="12" fillId="5" borderId="31" xfId="0" applyFont="1" applyFill="1" applyBorder="1"/>
    <xf numFmtId="0" fontId="11" fillId="5" borderId="40" xfId="0" applyFont="1" applyFill="1" applyBorder="1"/>
    <xf numFmtId="10" fontId="11" fillId="7" borderId="39" xfId="4" applyNumberFormat="1" applyFont="1" applyFill="1" applyBorder="1"/>
    <xf numFmtId="164" fontId="11" fillId="6" borderId="45" xfId="3" applyNumberFormat="1" applyFont="1" applyFill="1" applyBorder="1" applyAlignment="1">
      <alignment vertical="center" wrapText="1"/>
    </xf>
    <xf numFmtId="164" fontId="11" fillId="6" borderId="6" xfId="3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10" fillId="12" borderId="20" xfId="0" applyFont="1" applyFill="1" applyBorder="1"/>
    <xf numFmtId="0" fontId="12" fillId="5" borderId="38" xfId="0" applyFont="1" applyFill="1" applyBorder="1"/>
    <xf numFmtId="0" fontId="12" fillId="5" borderId="34" xfId="0" applyFont="1" applyFill="1" applyBorder="1"/>
    <xf numFmtId="0" fontId="12" fillId="5" borderId="20" xfId="0" applyFont="1" applyFill="1" applyBorder="1"/>
    <xf numFmtId="0" fontId="12" fillId="5" borderId="39" xfId="0" applyFont="1" applyFill="1" applyBorder="1"/>
    <xf numFmtId="164" fontId="11" fillId="7" borderId="35" xfId="3" applyNumberFormat="1" applyFont="1" applyFill="1" applyBorder="1"/>
    <xf numFmtId="164" fontId="11" fillId="7" borderId="36" xfId="3" applyNumberFormat="1" applyFont="1" applyFill="1" applyBorder="1"/>
    <xf numFmtId="164" fontId="11" fillId="7" borderId="43" xfId="3" applyNumberFormat="1" applyFont="1" applyFill="1" applyBorder="1"/>
    <xf numFmtId="164" fontId="11" fillId="7" borderId="37" xfId="3" applyNumberFormat="1" applyFont="1" applyFill="1" applyBorder="1"/>
    <xf numFmtId="0" fontId="12" fillId="5" borderId="46" xfId="0" applyFont="1" applyFill="1" applyBorder="1"/>
    <xf numFmtId="0" fontId="12" fillId="5" borderId="47" xfId="0" applyFont="1" applyFill="1" applyBorder="1"/>
    <xf numFmtId="0" fontId="11" fillId="5" borderId="48" xfId="0" applyFont="1" applyFill="1" applyBorder="1"/>
    <xf numFmtId="164" fontId="11" fillId="6" borderId="49" xfId="3" applyNumberFormat="1" applyFont="1" applyFill="1" applyBorder="1" applyAlignment="1">
      <alignment vertical="center" wrapText="1"/>
    </xf>
    <xf numFmtId="10" fontId="11" fillId="7" borderId="47" xfId="4" applyNumberFormat="1" applyFont="1" applyFill="1" applyBorder="1"/>
    <xf numFmtId="10" fontId="11" fillId="7" borderId="48" xfId="4" applyNumberFormat="1" applyFont="1" applyFill="1" applyBorder="1"/>
    <xf numFmtId="10" fontId="11" fillId="7" borderId="50" xfId="4" applyNumberFormat="1" applyFont="1" applyFill="1" applyBorder="1"/>
    <xf numFmtId="164" fontId="11" fillId="7" borderId="46" xfId="3" applyNumberFormat="1" applyFont="1" applyFill="1" applyBorder="1"/>
    <xf numFmtId="164" fontId="11" fillId="7" borderId="48" xfId="3" applyNumberFormat="1" applyFont="1" applyFill="1" applyBorder="1"/>
    <xf numFmtId="164" fontId="11" fillId="7" borderId="50" xfId="3" applyNumberFormat="1" applyFont="1" applyFill="1" applyBorder="1"/>
    <xf numFmtId="164" fontId="11" fillId="7" borderId="49" xfId="3" applyNumberFormat="1" applyFont="1" applyFill="1" applyBorder="1"/>
    <xf numFmtId="0" fontId="12" fillId="5" borderId="7" xfId="0" applyFont="1" applyFill="1" applyBorder="1"/>
    <xf numFmtId="0" fontId="12" fillId="5" borderId="18" xfId="0" applyFont="1" applyFill="1" applyBorder="1"/>
    <xf numFmtId="0" fontId="11" fillId="5" borderId="8" xfId="0" applyFont="1" applyFill="1" applyBorder="1"/>
    <xf numFmtId="164" fontId="11" fillId="6" borderId="9" xfId="3" applyNumberFormat="1" applyFont="1" applyFill="1" applyBorder="1" applyAlignment="1">
      <alignment vertical="center" wrapText="1"/>
    </xf>
    <xf numFmtId="10" fontId="11" fillId="7" borderId="18" xfId="4" applyNumberFormat="1" applyFont="1" applyFill="1" applyBorder="1"/>
    <xf numFmtId="10" fontId="11" fillId="7" borderId="8" xfId="4" applyNumberFormat="1" applyFont="1" applyFill="1" applyBorder="1"/>
    <xf numFmtId="10" fontId="11" fillId="7" borderId="16" xfId="4" applyNumberFormat="1" applyFont="1" applyFill="1" applyBorder="1"/>
    <xf numFmtId="0" fontId="16" fillId="15" borderId="5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8" fillId="11" borderId="0" xfId="1" applyFont="1" applyFill="1" applyBorder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0" fontId="18" fillId="11" borderId="0" xfId="0" applyFont="1" applyFill="1" applyAlignment="1">
      <alignment horizontal="center"/>
    </xf>
    <xf numFmtId="10" fontId="11" fillId="7" borderId="7" xfId="4" applyNumberFormat="1" applyFont="1" applyFill="1" applyBorder="1"/>
    <xf numFmtId="164" fontId="11" fillId="6" borderId="53" xfId="3" applyNumberFormat="1" applyFont="1" applyFill="1" applyBorder="1" applyAlignment="1">
      <alignment vertical="center" wrapText="1"/>
    </xf>
    <xf numFmtId="164" fontId="11" fillId="6" borderId="28" xfId="3" applyNumberFormat="1" applyFont="1" applyFill="1" applyBorder="1" applyAlignment="1">
      <alignment vertical="center" wrapText="1"/>
    </xf>
    <xf numFmtId="164" fontId="11" fillId="7" borderId="38" xfId="3" applyNumberFormat="1" applyFont="1" applyFill="1" applyBorder="1"/>
    <xf numFmtId="164" fontId="11" fillId="7" borderId="39" xfId="3" applyNumberFormat="1" applyFont="1" applyFill="1" applyBorder="1"/>
    <xf numFmtId="10" fontId="11" fillId="7" borderId="9" xfId="4" applyNumberFormat="1" applyFont="1" applyFill="1" applyBorder="1"/>
    <xf numFmtId="10" fontId="11" fillId="7" borderId="10" xfId="4" applyNumberFormat="1" applyFont="1" applyFill="1" applyBorder="1"/>
    <xf numFmtId="10" fontId="11" fillId="7" borderId="12" xfId="4" applyNumberFormat="1" applyFont="1" applyFill="1" applyBorder="1"/>
    <xf numFmtId="0" fontId="25" fillId="0" borderId="0" xfId="0" applyFont="1"/>
    <xf numFmtId="0" fontId="16" fillId="15" borderId="28" xfId="0" applyFont="1" applyFill="1" applyBorder="1" applyAlignment="1">
      <alignment horizontal="center" vertical="center"/>
    </xf>
    <xf numFmtId="168" fontId="20" fillId="3" borderId="4" xfId="3" applyNumberFormat="1" applyFont="1" applyFill="1" applyBorder="1" applyProtection="1">
      <protection locked="0"/>
    </xf>
    <xf numFmtId="168" fontId="14" fillId="0" borderId="0" xfId="3" applyNumberFormat="1" applyFont="1"/>
    <xf numFmtId="168" fontId="4" fillId="0" borderId="0" xfId="3" applyNumberFormat="1" applyFont="1"/>
    <xf numFmtId="168" fontId="18" fillId="11" borderId="0" xfId="3" applyNumberFormat="1" applyFont="1" applyFill="1" applyBorder="1" applyAlignment="1">
      <alignment horizontal="center"/>
    </xf>
    <xf numFmtId="168" fontId="14" fillId="14" borderId="0" xfId="3" applyNumberFormat="1" applyFont="1" applyFill="1"/>
    <xf numFmtId="168" fontId="14" fillId="0" borderId="0" xfId="3" applyNumberFormat="1" applyFont="1" applyBorder="1"/>
    <xf numFmtId="168" fontId="4" fillId="0" borderId="0" xfId="3" applyNumberFormat="1" applyFont="1" applyBorder="1"/>
    <xf numFmtId="168" fontId="18" fillId="11" borderId="0" xfId="3" applyNumberFormat="1" applyFont="1" applyFill="1" applyAlignment="1">
      <alignment horizontal="center"/>
    </xf>
    <xf numFmtId="1" fontId="14" fillId="0" borderId="0" xfId="0" applyNumberFormat="1" applyFont="1"/>
    <xf numFmtId="3" fontId="14" fillId="13" borderId="0" xfId="0" applyNumberFormat="1" applyFont="1" applyFill="1"/>
    <xf numFmtId="3" fontId="14" fillId="13" borderId="0" xfId="3" applyNumberFormat="1" applyFont="1" applyFill="1"/>
    <xf numFmtId="0" fontId="16" fillId="15" borderId="26" xfId="0" applyFont="1" applyFill="1" applyBorder="1" applyAlignment="1">
      <alignment horizontal="center"/>
    </xf>
    <xf numFmtId="0" fontId="16" fillId="15" borderId="27" xfId="0" applyFont="1" applyFill="1" applyBorder="1" applyAlignment="1">
      <alignment horizontal="center"/>
    </xf>
    <xf numFmtId="1" fontId="21" fillId="0" borderId="2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166" fontId="21" fillId="0" borderId="2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0" fontId="16" fillId="15" borderId="51" xfId="0" applyFont="1" applyFill="1" applyBorder="1" applyAlignment="1">
      <alignment horizontal="center" vertical="center"/>
    </xf>
    <xf numFmtId="0" fontId="16" fillId="15" borderId="28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5">
    <cellStyle name="Comma" xfId="3" builtinId="3"/>
    <cellStyle name="InputCellNumber" xfId="2" xr:uid="{D09FA139-30CB-40E8-8FDF-B614FC39648A}"/>
    <cellStyle name="Normal" xfId="0" builtinId="0"/>
    <cellStyle name="Percent" xfId="4" builtinId="5"/>
    <cellStyle name="Table Label" xfId="1" xr:uid="{4349F5A6-76A7-4094-BD4B-338F797F88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CDF!$B$162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CDF!$C$161:$I$161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CDF!$C$162:$I$162</c:f>
              <c:numCache>
                <c:formatCode>0.00</c:formatCode>
                <c:ptCount val="7"/>
                <c:pt idx="0">
                  <c:v>60.2079957557252</c:v>
                </c:pt>
                <c:pt idx="1">
                  <c:v>88.779415702566268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A-4DF8-A509-7B7A1D7CD40F}"/>
            </c:ext>
          </c:extLst>
        </c:ser>
        <c:ser>
          <c:idx val="1"/>
          <c:order val="1"/>
          <c:tx>
            <c:strRef>
              <c:f>CDF!$B$163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CDF!$C$161:$I$161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CDF!$C$163:$I$163</c:f>
              <c:numCache>
                <c:formatCode>0.00</c:formatCode>
                <c:ptCount val="7"/>
                <c:pt idx="0">
                  <c:v>60.2079957557252</c:v>
                </c:pt>
                <c:pt idx="1">
                  <c:v>88.779415702566268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A-4DF8-A509-7B7A1D7C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CDF!$B$360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CDF!$C$359:$K$359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CDF!$C$360:$K$360</c:f>
              <c:numCache>
                <c:formatCode>#,##0</c:formatCode>
                <c:ptCount val="9"/>
                <c:pt idx="0">
                  <c:v>0.8705373428815929</c:v>
                </c:pt>
                <c:pt idx="1">
                  <c:v>2.150739317707465</c:v>
                </c:pt>
                <c:pt idx="2">
                  <c:v>4.9159755833313481</c:v>
                </c:pt>
                <c:pt idx="3">
                  <c:v>8.3469168758646841</c:v>
                </c:pt>
                <c:pt idx="4">
                  <c:v>10.60007235155822</c:v>
                </c:pt>
                <c:pt idx="5">
                  <c:v>12.853227827251755</c:v>
                </c:pt>
                <c:pt idx="6">
                  <c:v>15.106383302945289</c:v>
                </c:pt>
                <c:pt idx="7">
                  <c:v>15.106383302945289</c:v>
                </c:pt>
                <c:pt idx="8">
                  <c:v>15.106383302945289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6-4A32-96D2-1CA761D43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CDF!$B$418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CDF!$C$417:$I$417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CDF!$C$418:$I$418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42-48FB-BA4A-F73D03E89A9E}"/>
            </c:ext>
          </c:extLst>
        </c:ser>
        <c:ser>
          <c:idx val="1"/>
          <c:order val="1"/>
          <c:tx>
            <c:strRef>
              <c:f>CDF!$B$419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CDF!$C$417:$I$417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CDF!$C$419:$I$419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2-48FB-BA4A-F73D03E89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CDF!$B$414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CDF!$C$413:$K$413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CDF!$C$414:$K$414</c:f>
              <c:numCache>
                <c:formatCode>0</c:formatCode>
                <c:ptCount val="9"/>
                <c:pt idx="0">
                  <c:v>0.8705373428815929</c:v>
                </c:pt>
                <c:pt idx="1">
                  <c:v>2.150739317707465</c:v>
                </c:pt>
                <c:pt idx="2">
                  <c:v>4.9159755833313481</c:v>
                </c:pt>
                <c:pt idx="3">
                  <c:v>8.3469168758646841</c:v>
                </c:pt>
                <c:pt idx="4">
                  <c:v>10.60007235155822</c:v>
                </c:pt>
                <c:pt idx="5">
                  <c:v>12.853227827251755</c:v>
                </c:pt>
                <c:pt idx="6">
                  <c:v>15.106383302945289</c:v>
                </c:pt>
                <c:pt idx="7">
                  <c:v>15.106383302945289</c:v>
                </c:pt>
                <c:pt idx="8">
                  <c:v>15.106383302945289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F-4983-8DEB-9EBC503D2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CDF!$C$14:$L$14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CDF!$C$15:$L$15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13.844442615948331</c:v>
                </c:pt>
                <c:pt idx="4">
                  <c:v>41.533327847844994</c:v>
                </c:pt>
                <c:pt idx="5">
                  <c:v>69.222213079741664</c:v>
                </c:pt>
                <c:pt idx="6">
                  <c:v>96.911098311638327</c:v>
                </c:pt>
                <c:pt idx="7">
                  <c:v>96.911098311638327</c:v>
                </c:pt>
                <c:pt idx="8">
                  <c:v>96.911098311638327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9-4712-9338-3E385CA8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CDF!$B$19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CDF!$C$19:$I$19</c:f>
              <c:numCache>
                <c:formatCode>0.00</c:formatCode>
                <c:ptCount val="7"/>
                <c:pt idx="0">
                  <c:v>51.541076352037877</c:v>
                </c:pt>
                <c:pt idx="1">
                  <c:v>80.227959214184182</c:v>
                </c:pt>
                <c:pt idx="2">
                  <c:v>95.078987219877021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9-4334-B4DA-5E53D4368F0A}"/>
            </c:ext>
          </c:extLst>
        </c:ser>
        <c:ser>
          <c:idx val="1"/>
          <c:order val="1"/>
          <c:tx>
            <c:strRef>
              <c:f>CDF!$B$20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CDF!$C$20:$I$20</c:f>
              <c:numCache>
                <c:formatCode>0.00</c:formatCode>
                <c:ptCount val="7"/>
                <c:pt idx="0">
                  <c:v>51.541076352037877</c:v>
                </c:pt>
                <c:pt idx="1">
                  <c:v>80.227959214184182</c:v>
                </c:pt>
                <c:pt idx="2">
                  <c:v>95.078987219877021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9-4334-B4DA-5E53D436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RCO01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CDF!$C$175:$K$175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CDF!$C$176:$K$176</c:f>
              <c:numCache>
                <c:formatCode>_(* #,##0_);_(* \(#,##0\);_(* "-"??_);_(@_)</c:formatCode>
                <c:ptCount val="9"/>
                <c:pt idx="0">
                  <c:v>0.27288272801381247</c:v>
                </c:pt>
                <c:pt idx="1">
                  <c:v>1.6372963680828747</c:v>
                </c:pt>
                <c:pt idx="2">
                  <c:v>26.469624617339807</c:v>
                </c:pt>
                <c:pt idx="3">
                  <c:v>139.71595674307198</c:v>
                </c:pt>
                <c:pt idx="4">
                  <c:v>265.51489435743952</c:v>
                </c:pt>
                <c:pt idx="5">
                  <c:v>391.31383197180708</c:v>
                </c:pt>
                <c:pt idx="6">
                  <c:v>517.11276958617464</c:v>
                </c:pt>
                <c:pt idx="7">
                  <c:v>517.11276958617464</c:v>
                </c:pt>
                <c:pt idx="8">
                  <c:v>517.11276958617464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F-47EE-8320-7247770C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</a:t>
            </a:r>
            <a:r>
              <a:rPr lang="en-US" b="1" baseline="0"/>
              <a:t>18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CDF!$C$224:$K$224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CDF!$C$225:$K$225</c:f>
              <c:numCache>
                <c:formatCode>_(* #,##0_);_(* \(#,##0\);_(* "-"??_);_(@_)</c:formatCode>
                <c:ptCount val="9"/>
                <c:pt idx="0">
                  <c:v>446.20418422775839</c:v>
                </c:pt>
                <c:pt idx="1">
                  <c:v>559.64592598057834</c:v>
                </c:pt>
                <c:pt idx="2">
                  <c:v>1013.412892991858</c:v>
                </c:pt>
                <c:pt idx="3">
                  <c:v>1663.8122123746923</c:v>
                </c:pt>
                <c:pt idx="4">
                  <c:v>2374.7137940256971</c:v>
                </c:pt>
                <c:pt idx="5">
                  <c:v>3055.3642445426167</c:v>
                </c:pt>
                <c:pt idx="6">
                  <c:v>3736.0146950595363</c:v>
                </c:pt>
                <c:pt idx="7">
                  <c:v>3736.0146950595363</c:v>
                </c:pt>
                <c:pt idx="8">
                  <c:v>3736.0146950595363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9-40FC-8C7F-41ACBE5AC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RCO77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CDF!$C$431:$K$431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CDF!$C$432:$K$432</c:f>
              <c:numCache>
                <c:formatCode>_(* #,##0_);_(* \(#,##0\);_(* "-"??_);_(@_)</c:formatCode>
                <c:ptCount val="9"/>
                <c:pt idx="0">
                  <c:v>0.2618497634746671</c:v>
                </c:pt>
                <c:pt idx="1">
                  <c:v>0.64692294505505987</c:v>
                </c:pt>
                <c:pt idx="2">
                  <c:v>1.4786810172687082</c:v>
                </c:pt>
                <c:pt idx="3">
                  <c:v>2.5106771439041604</c:v>
                </c:pt>
                <c:pt idx="4">
                  <c:v>3.1884059434856522</c:v>
                </c:pt>
                <c:pt idx="5">
                  <c:v>3.866134743067144</c:v>
                </c:pt>
                <c:pt idx="6">
                  <c:v>4.5438635426486353</c:v>
                </c:pt>
                <c:pt idx="7">
                  <c:v>4.5438635426486353</c:v>
                </c:pt>
                <c:pt idx="8">
                  <c:v>4.5438635426486353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1-462E-9C32-E5D41DE65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CDF!$B$112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CDF!$C$111:$K$111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CDF!$C$112:$K$112</c:f>
              <c:numCache>
                <c:formatCode>0</c:formatCode>
                <c:ptCount val="9"/>
                <c:pt idx="0">
                  <c:v>4.540428604172269E-2</c:v>
                </c:pt>
                <c:pt idx="1">
                  <c:v>4.540428604172269E-2</c:v>
                </c:pt>
                <c:pt idx="2">
                  <c:v>0.13621285812516806</c:v>
                </c:pt>
                <c:pt idx="3">
                  <c:v>0.13621285812516806</c:v>
                </c:pt>
                <c:pt idx="4">
                  <c:v>0.40863857437550422</c:v>
                </c:pt>
                <c:pt idx="5">
                  <c:v>0.99889429291789911</c:v>
                </c:pt>
                <c:pt idx="6">
                  <c:v>0.99889429291789911</c:v>
                </c:pt>
                <c:pt idx="7">
                  <c:v>0.99889429291789911</c:v>
                </c:pt>
                <c:pt idx="8">
                  <c:v>0.99889429291789911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4-45A4-B012-06BBA97CD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CDF!$B$116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CDF!$C$115:$I$115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CDF!$C$116:$I$116</c:f>
              <c:numCache>
                <c:formatCode>0.00</c:formatCode>
                <c:ptCount val="7"/>
                <c:pt idx="0">
                  <c:v>12.96275422864859</c:v>
                </c:pt>
                <c:pt idx="1">
                  <c:v>43.033986446737849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0-4836-90A7-4CFCA8771B05}"/>
            </c:ext>
          </c:extLst>
        </c:ser>
        <c:ser>
          <c:idx val="1"/>
          <c:order val="1"/>
          <c:tx>
            <c:strRef>
              <c:f>CDF!$B$117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CDF!$C$115:$I$115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CDF!$C$117:$I$117</c:f>
              <c:numCache>
                <c:formatCode>0.00</c:formatCode>
                <c:ptCount val="7"/>
                <c:pt idx="0">
                  <c:v>12.96275422864859</c:v>
                </c:pt>
                <c:pt idx="1">
                  <c:v>43.033986446737849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0-4836-90A7-4CFCA8771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CDF!$B$158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CDF!$C$157:$K$157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CDF!$C$158:$K$158</c:f>
              <c:numCache>
                <c:formatCode>0</c:formatCode>
                <c:ptCount val="9"/>
                <c:pt idx="0">
                  <c:v>0.11500594070273368</c:v>
                </c:pt>
                <c:pt idx="1">
                  <c:v>0.69003564421640207</c:v>
                </c:pt>
                <c:pt idx="2">
                  <c:v>11.155576248165167</c:v>
                </c:pt>
                <c:pt idx="3">
                  <c:v>58.883041639799643</c:v>
                </c:pt>
                <c:pt idx="4">
                  <c:v>111.90078030375986</c:v>
                </c:pt>
                <c:pt idx="5">
                  <c:v>164.9185189677201</c:v>
                </c:pt>
                <c:pt idx="6">
                  <c:v>217.93625763168032</c:v>
                </c:pt>
                <c:pt idx="7">
                  <c:v>217.93625763168032</c:v>
                </c:pt>
                <c:pt idx="8">
                  <c:v>217.93625763168032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8-4D7D-9D4B-80C95576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CDF!$C$129:$K$129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CDF!$C$130:$K$130</c:f>
              <c:numCache>
                <c:formatCode>_(* #,##0_);_(* \(#,##0\);_(* "-"??_);_(@_)</c:formatCode>
                <c:ptCount val="9"/>
                <c:pt idx="0">
                  <c:v>8.0000898849198171E-2</c:v>
                </c:pt>
                <c:pt idx="1">
                  <c:v>8.0000898849198171E-2</c:v>
                </c:pt>
                <c:pt idx="2">
                  <c:v>0.24000269654759449</c:v>
                </c:pt>
                <c:pt idx="3">
                  <c:v>0.24000269654759449</c:v>
                </c:pt>
                <c:pt idx="4">
                  <c:v>0.72000808964278351</c:v>
                </c:pt>
                <c:pt idx="5">
                  <c:v>1.7600197746823596</c:v>
                </c:pt>
                <c:pt idx="6">
                  <c:v>1.7600197746823596</c:v>
                </c:pt>
                <c:pt idx="7">
                  <c:v>1.7600197746823596</c:v>
                </c:pt>
                <c:pt idx="8">
                  <c:v>1.7600197746823596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2-4943-A157-D9173C807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RCO56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CDF!$C$275:$K$275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CDF!$C$276:$K$276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8.1142165715740848</c:v>
                </c:pt>
                <c:pt idx="4">
                  <c:v>25.356926786169012</c:v>
                </c:pt>
                <c:pt idx="5">
                  <c:v>42.599637000763941</c:v>
                </c:pt>
                <c:pt idx="6">
                  <c:v>59.842347215358878</c:v>
                </c:pt>
                <c:pt idx="7">
                  <c:v>59.842347215358878</c:v>
                </c:pt>
                <c:pt idx="8">
                  <c:v>59.842347215358878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E-4BF8-B7C3-C93D29E5A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RCO77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CDF!$C$377:$K$377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CDF!$C$378:$K$378</c:f>
              <c:numCache>
                <c:formatCode>_(* #,##0_);_(* \(#,##0\);_(* "-"??_);_(@_)</c:formatCode>
                <c:ptCount val="9"/>
                <c:pt idx="0">
                  <c:v>0.2618497634746671</c:v>
                </c:pt>
                <c:pt idx="1">
                  <c:v>0.64692294505505987</c:v>
                </c:pt>
                <c:pt idx="2">
                  <c:v>1.4786810172687082</c:v>
                </c:pt>
                <c:pt idx="3">
                  <c:v>2.5106771439041604</c:v>
                </c:pt>
                <c:pt idx="4">
                  <c:v>3.1884059434856522</c:v>
                </c:pt>
                <c:pt idx="5">
                  <c:v>3.866134743067144</c:v>
                </c:pt>
                <c:pt idx="6">
                  <c:v>4.5438635426486353</c:v>
                </c:pt>
                <c:pt idx="7">
                  <c:v>4.5438635426486353</c:v>
                </c:pt>
                <c:pt idx="8">
                  <c:v>4.5438635426486353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9-475D-A040-D9D4571C2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RCO67 - învățământ școlar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9880300166698E-2"/>
          <c:y val="0.15459320658452722"/>
          <c:w val="0.91469764411983634"/>
          <c:h val="0.76157184380338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CDF!$C$332:$K$332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CDF!$C$333:$K$333</c:f>
              <c:numCache>
                <c:formatCode>_(* #,##0_);_(* \(#,##0\);_(* "-"??_);_(@_)</c:formatCode>
                <c:ptCount val="9"/>
                <c:pt idx="0">
                  <c:v>57.629783797394481</c:v>
                </c:pt>
                <c:pt idx="1">
                  <c:v>181.12217764895408</c:v>
                </c:pt>
                <c:pt idx="2">
                  <c:v>378.71000781144949</c:v>
                </c:pt>
                <c:pt idx="3">
                  <c:v>1045.5689346098713</c:v>
                </c:pt>
                <c:pt idx="4">
                  <c:v>1951.1798228546418</c:v>
                </c:pt>
                <c:pt idx="5">
                  <c:v>2856.790711099412</c:v>
                </c:pt>
                <c:pt idx="6">
                  <c:v>3762.4015993441826</c:v>
                </c:pt>
                <c:pt idx="7">
                  <c:v>3762.4015993441826</c:v>
                </c:pt>
                <c:pt idx="8">
                  <c:v>3762.4015993441826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A-4AAA-AEF1-8A7F1BDC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RCO67 </a:t>
            </a:r>
            <a:r>
              <a:rPr lang="ro-RO" sz="1400" b="1" i="0" u="none" strike="noStrike" baseline="0">
                <a:effectLst/>
              </a:rPr>
              <a:t>- învățământ universitar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9880300166698E-2"/>
          <c:y val="0.15459320658452722"/>
          <c:w val="0.91469764411983634"/>
          <c:h val="0.76157184380338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CDF!$C$332:$L$332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CDF!$C$333:$L$333</c:f>
              <c:numCache>
                <c:formatCode>_(* #,##0_);_(* \(#,##0\);_(* "-"??_);_(@_)</c:formatCode>
                <c:ptCount val="10"/>
                <c:pt idx="0">
                  <c:v>57.629783797394481</c:v>
                </c:pt>
                <c:pt idx="1">
                  <c:v>181.12217764895408</c:v>
                </c:pt>
                <c:pt idx="2">
                  <c:v>378.71000781144949</c:v>
                </c:pt>
                <c:pt idx="3">
                  <c:v>1045.5689346098713</c:v>
                </c:pt>
                <c:pt idx="4">
                  <c:v>1951.1798228546418</c:v>
                </c:pt>
                <c:pt idx="5">
                  <c:v>2856.790711099412</c:v>
                </c:pt>
                <c:pt idx="6">
                  <c:v>3762.4015993441826</c:v>
                </c:pt>
                <c:pt idx="7">
                  <c:v>3762.4015993441826</c:v>
                </c:pt>
                <c:pt idx="8">
                  <c:v>3762.4015993441826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0-4F36-BAF9-40FB8C8D8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CDF!$C$62:$K$62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CDF!$C$63:$K$63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10.11128101094782</c:v>
                </c:pt>
                <c:pt idx="3">
                  <c:v>10.803834504848357</c:v>
                </c:pt>
                <c:pt idx="4">
                  <c:v>12.465962890209644</c:v>
                </c:pt>
                <c:pt idx="5">
                  <c:v>14.647506395996331</c:v>
                </c:pt>
                <c:pt idx="6">
                  <c:v>16.275007106662592</c:v>
                </c:pt>
                <c:pt idx="7">
                  <c:v>19.530008527995108</c:v>
                </c:pt>
                <c:pt idx="8">
                  <c:v>19.530008527995108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9A-4F68-8AFB-097B4FBDC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CDF!$C$33:$L$33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CDF!$C$34:$L$34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5.9333325496921416</c:v>
                </c:pt>
                <c:pt idx="4">
                  <c:v>17.799997649076424</c:v>
                </c:pt>
                <c:pt idx="5">
                  <c:v>29.666662748460713</c:v>
                </c:pt>
                <c:pt idx="6">
                  <c:v>41.533327847844994</c:v>
                </c:pt>
                <c:pt idx="7">
                  <c:v>41.533327847844994</c:v>
                </c:pt>
                <c:pt idx="8">
                  <c:v>41.533327847844994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D-4A8E-B5A9-1C7E883F6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CDF!$B$67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CDF!$C$66:$I$66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CDF!$C$67:$I$67</c:f>
              <c:numCache>
                <c:formatCode>0.00</c:formatCode>
                <c:ptCount val="7"/>
                <c:pt idx="0">
                  <c:v>10.33018493816356</c:v>
                </c:pt>
                <c:pt idx="1">
                  <c:v>27.32959513769379</c:v>
                </c:pt>
                <c:pt idx="2">
                  <c:v>74.686562219350137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4-4B64-A6A6-A01BB8877403}"/>
            </c:ext>
          </c:extLst>
        </c:ser>
        <c:ser>
          <c:idx val="1"/>
          <c:order val="1"/>
          <c:tx>
            <c:strRef>
              <c:f>CDF!$B$68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CDF!$C$66:$I$66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CDF!$C$68:$I$68</c:f>
              <c:numCache>
                <c:formatCode>0.00</c:formatCode>
                <c:ptCount val="7"/>
                <c:pt idx="0">
                  <c:v>10.33018493816356</c:v>
                </c:pt>
                <c:pt idx="1">
                  <c:v>27.32959513769379</c:v>
                </c:pt>
                <c:pt idx="2">
                  <c:v>74.686562219350137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4-4B64-A6A6-A01BB8877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CDF!$C$81:$K$81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CDF!$C$82:$K$82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39.077860511661079</c:v>
                </c:pt>
                <c:pt idx="3">
                  <c:v>41.754426300131023</c:v>
                </c:pt>
                <c:pt idx="4">
                  <c:v>48.178184192458872</c:v>
                </c:pt>
                <c:pt idx="5">
                  <c:v>56.609366426139175</c:v>
                </c:pt>
                <c:pt idx="6">
                  <c:v>62.899296029043533</c:v>
                </c:pt>
                <c:pt idx="7">
                  <c:v>75.479155234852229</c:v>
                </c:pt>
                <c:pt idx="8">
                  <c:v>75.479155234852229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8-4F1F-BD69-72274FF58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CDF!$B$211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CDF!$C$210:$I$210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CDF!$C$211:$I$211</c:f>
              <c:numCache>
                <c:formatCode>0.00</c:formatCode>
                <c:ptCount val="7"/>
                <c:pt idx="0">
                  <c:v>48.811648248944131</c:v>
                </c:pt>
                <c:pt idx="1">
                  <c:v>76.4827601681923</c:v>
                </c:pt>
                <c:pt idx="2">
                  <c:v>92.612759640091141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9-42A8-A220-960C8FF3B514}"/>
            </c:ext>
          </c:extLst>
        </c:ser>
        <c:ser>
          <c:idx val="1"/>
          <c:order val="1"/>
          <c:tx>
            <c:strRef>
              <c:f>CDF!$B$212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CDF!$C$210:$I$210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CDF!$C$212:$I$212</c:f>
              <c:numCache>
                <c:formatCode>0.00</c:formatCode>
                <c:ptCount val="7"/>
                <c:pt idx="0">
                  <c:v>48.811648248944131</c:v>
                </c:pt>
                <c:pt idx="1">
                  <c:v>76.4827601681923</c:v>
                </c:pt>
                <c:pt idx="2">
                  <c:v>92.612759640091141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9-42A8-A220-960C8FF3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CDF!$B$207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CDF!$C$206:$K$206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CDF!$C$207:$K$207</c:f>
              <c:numCache>
                <c:formatCode>#,##0</c:formatCode>
                <c:ptCount val="9"/>
                <c:pt idx="0">
                  <c:v>9.2433219628671637</c:v>
                </c:pt>
                <c:pt idx="1">
                  <c:v>11.593319072070679</c:v>
                </c:pt>
                <c:pt idx="2">
                  <c:v>20.993307508884744</c:v>
                </c:pt>
                <c:pt idx="3">
                  <c:v>34.466624268318235</c:v>
                </c:pt>
                <c:pt idx="4">
                  <c:v>49.193272819326936</c:v>
                </c:pt>
                <c:pt idx="5">
                  <c:v>63.293255474548033</c:v>
                </c:pt>
                <c:pt idx="6">
                  <c:v>77.393238129769131</c:v>
                </c:pt>
                <c:pt idx="7">
                  <c:v>77.393238129769131</c:v>
                </c:pt>
                <c:pt idx="8">
                  <c:v>77.393238129769131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7-40F5-AF40-A54CA7A39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CDF!$B$262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CDF!$C$261:$I$261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CDF!$C$262:$I$262</c:f>
              <c:numCache>
                <c:formatCode>0.00</c:formatCode>
                <c:ptCount val="7"/>
                <c:pt idx="0">
                  <c:v>56.655105299527158</c:v>
                </c:pt>
                <c:pt idx="1">
                  <c:v>84.829740252914959</c:v>
                </c:pt>
                <c:pt idx="2">
                  <c:v>98.841011621309846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4-4063-9FBA-74C4A7E40E9F}"/>
            </c:ext>
          </c:extLst>
        </c:ser>
        <c:ser>
          <c:idx val="1"/>
          <c:order val="1"/>
          <c:tx>
            <c:strRef>
              <c:f>CDF!$B$263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CDF!$C$261:$I$261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CDF!$C$263:$I$263</c:f>
              <c:numCache>
                <c:formatCode>0.00</c:formatCode>
                <c:ptCount val="7"/>
                <c:pt idx="0">
                  <c:v>56.655105299527158</c:v>
                </c:pt>
                <c:pt idx="1">
                  <c:v>84.829740252914959</c:v>
                </c:pt>
                <c:pt idx="2">
                  <c:v>98.841011621309846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4-4063-9FBA-74C4A7E4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CDF!$B$258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CDF!$C$257:$K$257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CDF!$C$258:$K$258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9.7861568294946526</c:v>
                </c:pt>
                <c:pt idx="4">
                  <c:v>30.58174009217079</c:v>
                </c:pt>
                <c:pt idx="5">
                  <c:v>51.377323354846929</c:v>
                </c:pt>
                <c:pt idx="6">
                  <c:v>72.172906617523068</c:v>
                </c:pt>
                <c:pt idx="7">
                  <c:v>72.172906617523068</c:v>
                </c:pt>
                <c:pt idx="8">
                  <c:v>72.172906617523068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E-430E-A04D-3F5E2B05E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CDF!$B$318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CDF!$C$317:$I$317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CDF!$C$318:$I$318</c:f>
              <c:numCache>
                <c:formatCode>0.00</c:formatCode>
                <c:ptCount val="7"/>
                <c:pt idx="0">
                  <c:v>50.191257562841592</c:v>
                </c:pt>
                <c:pt idx="1">
                  <c:v>77.264854711179169</c:v>
                </c:pt>
                <c:pt idx="2">
                  <c:v>93.046551846425785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5-41F4-9483-2CAA000CCDF8}"/>
            </c:ext>
          </c:extLst>
        </c:ser>
        <c:ser>
          <c:idx val="1"/>
          <c:order val="1"/>
          <c:tx>
            <c:strRef>
              <c:f>CDF!$B$319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CDF!$C$317:$I$317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CDF!$C$319:$I$319</c:f>
              <c:numCache>
                <c:formatCode>0.00</c:formatCode>
                <c:ptCount val="7"/>
                <c:pt idx="0">
                  <c:v>50.191257562841592</c:v>
                </c:pt>
                <c:pt idx="1">
                  <c:v>77.264854711179169</c:v>
                </c:pt>
                <c:pt idx="2">
                  <c:v>93.046551846425785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5-41F4-9483-2CAA000CC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CDF!$B$314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CDF!$C$313:$K$313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CDF!$C$314:$K$314</c:f>
              <c:numCache>
                <c:formatCode>#,##0</c:formatCode>
                <c:ptCount val="9"/>
                <c:pt idx="0">
                  <c:v>0.65953442993440725</c:v>
                </c:pt>
                <c:pt idx="1">
                  <c:v>2.0728224940795656</c:v>
                </c:pt>
                <c:pt idx="2">
                  <c:v>4.3340833967118195</c:v>
                </c:pt>
                <c:pt idx="3">
                  <c:v>11.965838943095676</c:v>
                </c:pt>
                <c:pt idx="4">
                  <c:v>22.329951413493504</c:v>
                </c:pt>
                <c:pt idx="5">
                  <c:v>32.694063883891332</c:v>
                </c:pt>
                <c:pt idx="6">
                  <c:v>43.058176354289159</c:v>
                </c:pt>
                <c:pt idx="7">
                  <c:v>43.058176354289159</c:v>
                </c:pt>
                <c:pt idx="8">
                  <c:v>43.058176354289159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D5-4AFB-83F3-2B699A077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CDF!$B$364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CDF!$C$363:$I$363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CDF!$C$364:$I$364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7-4213-A28D-AEF236B3E38C}"/>
            </c:ext>
          </c:extLst>
        </c:ser>
        <c:ser>
          <c:idx val="1"/>
          <c:order val="1"/>
          <c:tx>
            <c:strRef>
              <c:f>CDF!$B$365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CDF!$C$363:$I$363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CDF!$C$365:$I$365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7-4213-A28D-AEF236B3E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153</xdr:row>
      <xdr:rowOff>0</xdr:rowOff>
    </xdr:from>
    <xdr:to>
      <xdr:col>30</xdr:col>
      <xdr:colOff>217714</xdr:colOff>
      <xdr:row>170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EFE074-6161-45CD-A148-70541FA16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762000</xdr:colOff>
      <xdr:row>153</xdr:row>
      <xdr:rowOff>76200</xdr:rowOff>
    </xdr:from>
    <xdr:to>
      <xdr:col>20</xdr:col>
      <xdr:colOff>714375</xdr:colOff>
      <xdr:row>171</xdr:row>
      <xdr:rowOff>36740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024735-C98F-4D1D-BE5E-B02E73C11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202</xdr:row>
      <xdr:rowOff>0</xdr:rowOff>
    </xdr:from>
    <xdr:to>
      <xdr:col>30</xdr:col>
      <xdr:colOff>217714</xdr:colOff>
      <xdr:row>219</xdr:row>
      <xdr:rowOff>141515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B7E6143-F523-4204-A331-E4FBB0982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762000</xdr:colOff>
      <xdr:row>202</xdr:row>
      <xdr:rowOff>76200</xdr:rowOff>
    </xdr:from>
    <xdr:to>
      <xdr:col>20</xdr:col>
      <xdr:colOff>714375</xdr:colOff>
      <xdr:row>220</xdr:row>
      <xdr:rowOff>36740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6DC18C5-CB2D-4565-855A-EAD1AA4D9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253</xdr:row>
      <xdr:rowOff>0</xdr:rowOff>
    </xdr:from>
    <xdr:to>
      <xdr:col>30</xdr:col>
      <xdr:colOff>217714</xdr:colOff>
      <xdr:row>270</xdr:row>
      <xdr:rowOff>141515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98D4356-9E0E-4DCC-B67F-EA2548C9A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762000</xdr:colOff>
      <xdr:row>253</xdr:row>
      <xdr:rowOff>76200</xdr:rowOff>
    </xdr:from>
    <xdr:to>
      <xdr:col>20</xdr:col>
      <xdr:colOff>714375</xdr:colOff>
      <xdr:row>271</xdr:row>
      <xdr:rowOff>36740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DB87A6A-41C7-4F88-BA52-EF94D4535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309</xdr:row>
      <xdr:rowOff>0</xdr:rowOff>
    </xdr:from>
    <xdr:to>
      <xdr:col>30</xdr:col>
      <xdr:colOff>217714</xdr:colOff>
      <xdr:row>326</xdr:row>
      <xdr:rowOff>141515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3D2C80DC-6815-4DF9-B417-63BB15D21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762000</xdr:colOff>
      <xdr:row>309</xdr:row>
      <xdr:rowOff>76200</xdr:rowOff>
    </xdr:from>
    <xdr:to>
      <xdr:col>20</xdr:col>
      <xdr:colOff>714375</xdr:colOff>
      <xdr:row>327</xdr:row>
      <xdr:rowOff>36740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7233452-DDA5-4458-9C4F-DC8158A12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0</xdr:colOff>
      <xdr:row>355</xdr:row>
      <xdr:rowOff>0</xdr:rowOff>
    </xdr:from>
    <xdr:to>
      <xdr:col>30</xdr:col>
      <xdr:colOff>217714</xdr:colOff>
      <xdr:row>372</xdr:row>
      <xdr:rowOff>141515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E6206BB-7313-464D-867B-F95608359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762000</xdr:colOff>
      <xdr:row>355</xdr:row>
      <xdr:rowOff>76200</xdr:rowOff>
    </xdr:from>
    <xdr:to>
      <xdr:col>20</xdr:col>
      <xdr:colOff>714375</xdr:colOff>
      <xdr:row>373</xdr:row>
      <xdr:rowOff>36740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EA83D05-A3A2-4E58-BC61-832C25440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409</xdr:row>
      <xdr:rowOff>0</xdr:rowOff>
    </xdr:from>
    <xdr:to>
      <xdr:col>30</xdr:col>
      <xdr:colOff>217714</xdr:colOff>
      <xdr:row>426</xdr:row>
      <xdr:rowOff>141515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23AA399-766A-40DA-8CE3-856D154BB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762000</xdr:colOff>
      <xdr:row>409</xdr:row>
      <xdr:rowOff>76200</xdr:rowOff>
    </xdr:from>
    <xdr:to>
      <xdr:col>20</xdr:col>
      <xdr:colOff>714375</xdr:colOff>
      <xdr:row>427</xdr:row>
      <xdr:rowOff>36740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AB1AEB3-032B-417F-91B0-E1BBF3DA4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20</xdr:col>
      <xdr:colOff>757917</xdr:colOff>
      <xdr:row>25</xdr:row>
      <xdr:rowOff>145598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35121EB-1C4B-40CB-A522-4C70F4B43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8</xdr:row>
      <xdr:rowOff>0</xdr:rowOff>
    </xdr:from>
    <xdr:to>
      <xdr:col>30</xdr:col>
      <xdr:colOff>217714</xdr:colOff>
      <xdr:row>25</xdr:row>
      <xdr:rowOff>141516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79A2D187-F109-4DEC-909F-691D697F6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0</xdr:colOff>
      <xdr:row>175</xdr:row>
      <xdr:rowOff>1</xdr:rowOff>
    </xdr:from>
    <xdr:to>
      <xdr:col>21</xdr:col>
      <xdr:colOff>119743</xdr:colOff>
      <xdr:row>193</xdr:row>
      <xdr:rowOff>76201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D21654ED-D495-4519-8970-FD68BC8D6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223</xdr:row>
      <xdr:rowOff>0</xdr:rowOff>
    </xdr:from>
    <xdr:to>
      <xdr:col>21</xdr:col>
      <xdr:colOff>119743</xdr:colOff>
      <xdr:row>239</xdr:row>
      <xdr:rowOff>76200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96FC6B88-ADD1-48A8-9513-31E62D24D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0</xdr:colOff>
      <xdr:row>430</xdr:row>
      <xdr:rowOff>0</xdr:rowOff>
    </xdr:from>
    <xdr:to>
      <xdr:col>21</xdr:col>
      <xdr:colOff>119743</xdr:colOff>
      <xdr:row>448</xdr:row>
      <xdr:rowOff>76200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AD61461A-7C8A-41B5-9A53-465F46119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104</xdr:row>
      <xdr:rowOff>43542</xdr:rowOff>
    </xdr:from>
    <xdr:to>
      <xdr:col>20</xdr:col>
      <xdr:colOff>757917</xdr:colOff>
      <xdr:row>122</xdr:row>
      <xdr:rowOff>14969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33743CC-582D-41C0-A964-AC62FFD60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0</xdr:colOff>
      <xdr:row>104</xdr:row>
      <xdr:rowOff>0</xdr:rowOff>
    </xdr:from>
    <xdr:to>
      <xdr:col>30</xdr:col>
      <xdr:colOff>217714</xdr:colOff>
      <xdr:row>121</xdr:row>
      <xdr:rowOff>141516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9146D1A0-29FA-4C70-AD86-927BB71F5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126</xdr:row>
      <xdr:rowOff>0</xdr:rowOff>
    </xdr:from>
    <xdr:to>
      <xdr:col>21</xdr:col>
      <xdr:colOff>121049</xdr:colOff>
      <xdr:row>144</xdr:row>
      <xdr:rowOff>74459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52AA73E-959C-4810-BBCD-3842319F9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0</xdr:colOff>
      <xdr:row>273</xdr:row>
      <xdr:rowOff>0</xdr:rowOff>
    </xdr:from>
    <xdr:to>
      <xdr:col>21</xdr:col>
      <xdr:colOff>119743</xdr:colOff>
      <xdr:row>290</xdr:row>
      <xdr:rowOff>152400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C9094F4-7C05-41A6-BFDE-CE2976DEA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0</xdr:colOff>
      <xdr:row>375</xdr:row>
      <xdr:rowOff>0</xdr:rowOff>
    </xdr:from>
    <xdr:to>
      <xdr:col>21</xdr:col>
      <xdr:colOff>119743</xdr:colOff>
      <xdr:row>393</xdr:row>
      <xdr:rowOff>76200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CCCC8815-000F-4659-A5E2-BD19108CA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0</xdr:colOff>
      <xdr:row>330</xdr:row>
      <xdr:rowOff>0</xdr:rowOff>
    </xdr:from>
    <xdr:to>
      <xdr:col>21</xdr:col>
      <xdr:colOff>119743</xdr:colOff>
      <xdr:row>346</xdr:row>
      <xdr:rowOff>76200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F6C5AE5B-B73B-4345-8F05-8B7B8A5C9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22</xdr:col>
      <xdr:colOff>0</xdr:colOff>
      <xdr:row>330</xdr:row>
      <xdr:rowOff>0</xdr:rowOff>
    </xdr:from>
    <xdr:to>
      <xdr:col>32</xdr:col>
      <xdr:colOff>76201</xdr:colOff>
      <xdr:row>346</xdr:row>
      <xdr:rowOff>76200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61448CF-2F2C-449F-8739-CB132F148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20</xdr:col>
      <xdr:colOff>757917</xdr:colOff>
      <xdr:row>73</xdr:row>
      <xdr:rowOff>145598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949A9DE6-AA76-42BD-938D-6A164866A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0</xdr:colOff>
      <xdr:row>28</xdr:row>
      <xdr:rowOff>0</xdr:rowOff>
    </xdr:from>
    <xdr:to>
      <xdr:col>21</xdr:col>
      <xdr:colOff>609601</xdr:colOff>
      <xdr:row>48</xdr:row>
      <xdr:rowOff>27216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E03661E5-6CBA-45CA-884A-5EC5492EC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30</xdr:col>
      <xdr:colOff>217714</xdr:colOff>
      <xdr:row>73</xdr:row>
      <xdr:rowOff>141516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D664314A-4E11-4EEC-855A-F8CDA9F78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21</xdr:col>
      <xdr:colOff>609601</xdr:colOff>
      <xdr:row>96</xdr:row>
      <xdr:rowOff>27217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F3D53F8E-3CF2-4C9D-871A-8C152D720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DBD3-2E84-4537-8C6A-A78D440BD980}">
  <sheetPr>
    <tabColor rgb="FF0070C0"/>
  </sheetPr>
  <dimension ref="A2:AE456"/>
  <sheetViews>
    <sheetView tabSelected="1" topLeftCell="A174" zoomScale="70" zoomScaleNormal="70" workbookViewId="0">
      <selection activeCell="E190" sqref="E190"/>
    </sheetView>
  </sheetViews>
  <sheetFormatPr defaultRowHeight="13.8" x14ac:dyDescent="0.25"/>
  <cols>
    <col min="1" max="1" width="9.33203125" style="15" customWidth="1"/>
    <col min="2" max="2" width="22.77734375" style="15" customWidth="1"/>
    <col min="3" max="3" width="18.44140625" style="15" customWidth="1"/>
    <col min="4" max="4" width="14.21875" style="15" customWidth="1"/>
    <col min="5" max="5" width="12" style="15" customWidth="1"/>
    <col min="6" max="6" width="12.33203125" style="15" customWidth="1"/>
    <col min="7" max="9" width="11.77734375" style="15" customWidth="1"/>
    <col min="10" max="10" width="11.88671875" style="15" customWidth="1"/>
    <col min="11" max="24" width="11.77734375" style="15" customWidth="1"/>
    <col min="25" max="16384" width="8.88671875" style="15"/>
  </cols>
  <sheetData>
    <row r="2" spans="1:31" ht="19.2" x14ac:dyDescent="0.35">
      <c r="B2" s="14" t="s">
        <v>0</v>
      </c>
      <c r="C2" s="14" t="s">
        <v>123</v>
      </c>
    </row>
    <row r="3" spans="1:31" ht="14.4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AA3" s="16"/>
      <c r="AB3" s="16"/>
      <c r="AC3" s="16"/>
      <c r="AD3" s="16"/>
      <c r="AE3" s="16"/>
    </row>
    <row r="4" spans="1:31" ht="19.2" x14ac:dyDescent="0.35">
      <c r="A4" s="164">
        <v>1.1000000000000001</v>
      </c>
      <c r="B4" s="17" t="s">
        <v>38</v>
      </c>
      <c r="C4" s="19"/>
      <c r="D4" s="19"/>
      <c r="E4" s="19"/>
      <c r="F4" s="19"/>
      <c r="G4" s="19"/>
      <c r="H4" s="19"/>
      <c r="I4" s="19"/>
      <c r="J4" s="19"/>
      <c r="K4" s="19"/>
      <c r="L4" s="19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31" ht="19.2" x14ac:dyDescent="0.35">
      <c r="A5" s="165"/>
      <c r="B5" s="17" t="s">
        <v>77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1"/>
      <c r="N5" s="31"/>
      <c r="O5" s="31"/>
      <c r="P5" s="31"/>
    </row>
    <row r="7" spans="1:31" x14ac:dyDescent="0.25">
      <c r="B7" s="20" t="s">
        <v>1</v>
      </c>
      <c r="C7" s="52">
        <f>92414000*4.87</f>
        <v>450056180</v>
      </c>
      <c r="D7" s="15" t="s">
        <v>84</v>
      </c>
      <c r="N7" s="20" t="s">
        <v>115</v>
      </c>
      <c r="W7" s="20"/>
    </row>
    <row r="8" spans="1:31" x14ac:dyDescent="0.25">
      <c r="B8" s="20" t="s">
        <v>2</v>
      </c>
      <c r="C8" s="51">
        <f>C7/D25</f>
        <v>96.911098311638327</v>
      </c>
    </row>
    <row r="10" spans="1:31" x14ac:dyDescent="0.25">
      <c r="B10" s="37"/>
      <c r="C10" s="37">
        <v>2014</v>
      </c>
      <c r="D10" s="37">
        <f t="shared" ref="D10" si="0">+C10+1</f>
        <v>2015</v>
      </c>
      <c r="E10" s="37">
        <f t="shared" ref="E10" si="1">+D10+1</f>
        <v>2016</v>
      </c>
      <c r="F10" s="37">
        <f>+E10+1</f>
        <v>2017</v>
      </c>
      <c r="G10" s="37">
        <f t="shared" ref="G10" si="2">+F10+1</f>
        <v>2018</v>
      </c>
      <c r="H10" s="37">
        <f t="shared" ref="H10" si="3">+G10+1</f>
        <v>2019</v>
      </c>
      <c r="I10" s="37">
        <f t="shared" ref="I10" si="4">+H10+1</f>
        <v>2020</v>
      </c>
      <c r="J10" s="37">
        <f t="shared" ref="J10" si="5">+I10+1</f>
        <v>2021</v>
      </c>
      <c r="K10" s="37">
        <f t="shared" ref="K10" si="6">+J10+1</f>
        <v>2022</v>
      </c>
      <c r="L10" s="37">
        <f t="shared" ref="L10" si="7">+K10+1</f>
        <v>2023</v>
      </c>
    </row>
    <row r="11" spans="1:31" x14ac:dyDescent="0.25">
      <c r="B11" s="37" t="s">
        <v>109</v>
      </c>
      <c r="C11" s="36">
        <v>0</v>
      </c>
      <c r="D11" s="36">
        <v>0</v>
      </c>
      <c r="E11" s="36">
        <v>0</v>
      </c>
      <c r="F11" s="36">
        <v>0</v>
      </c>
      <c r="G11" s="36">
        <v>2</v>
      </c>
      <c r="H11" s="36">
        <v>6</v>
      </c>
    </row>
    <row r="12" spans="1:31" x14ac:dyDescent="0.25">
      <c r="B12" s="37" t="s">
        <v>106</v>
      </c>
      <c r="I12" s="38">
        <v>10</v>
      </c>
      <c r="J12" s="38">
        <v>14</v>
      </c>
      <c r="K12" s="38">
        <v>14</v>
      </c>
      <c r="L12" s="38">
        <v>14</v>
      </c>
    </row>
    <row r="13" spans="1:31" x14ac:dyDescent="0.25">
      <c r="I13" s="39"/>
      <c r="J13" s="39"/>
      <c r="K13" s="39"/>
      <c r="L13" s="39"/>
    </row>
    <row r="14" spans="1:31" x14ac:dyDescent="0.25">
      <c r="B14" s="37" t="s">
        <v>114</v>
      </c>
      <c r="C14" s="37">
        <v>2021</v>
      </c>
      <c r="D14" s="37">
        <f t="shared" ref="D14" si="8">+C14+1</f>
        <v>2022</v>
      </c>
      <c r="E14" s="37">
        <f t="shared" ref="E14" si="9">+D14+1</f>
        <v>2023</v>
      </c>
      <c r="F14" s="37">
        <f t="shared" ref="F14" si="10">+E14+1</f>
        <v>2024</v>
      </c>
      <c r="G14" s="37">
        <f t="shared" ref="G14" si="11">+F14+1</f>
        <v>2025</v>
      </c>
      <c r="H14" s="37">
        <f t="shared" ref="H14" si="12">+G14+1</f>
        <v>2026</v>
      </c>
      <c r="I14" s="37">
        <f t="shared" ref="I14" si="13">+H14+1</f>
        <v>2027</v>
      </c>
      <c r="J14" s="37">
        <f t="shared" ref="J14" si="14">+I14+1</f>
        <v>2028</v>
      </c>
      <c r="K14" s="37">
        <f t="shared" ref="K14" si="15">+J14+1</f>
        <v>2029</v>
      </c>
      <c r="L14" s="39"/>
    </row>
    <row r="15" spans="1:31" x14ac:dyDescent="0.25">
      <c r="B15" s="37" t="s">
        <v>107</v>
      </c>
      <c r="C15" s="53">
        <f>$C$8*(D11/$L$12)</f>
        <v>0</v>
      </c>
      <c r="D15" s="53">
        <f t="shared" ref="D15:G15" si="16">$C$8*(E11/$L$12)</f>
        <v>0</v>
      </c>
      <c r="E15" s="53">
        <f t="shared" si="16"/>
        <v>0</v>
      </c>
      <c r="F15" s="53">
        <f t="shared" si="16"/>
        <v>13.844442615948331</v>
      </c>
      <c r="G15" s="53">
        <f t="shared" si="16"/>
        <v>41.533327847844994</v>
      </c>
      <c r="H15" s="53">
        <f>$C$8*(I12/$L$12)</f>
        <v>69.222213079741664</v>
      </c>
      <c r="I15" s="53">
        <f t="shared" ref="I15:K15" si="17">$C$8*(J12/$L$12)</f>
        <v>96.911098311638327</v>
      </c>
      <c r="J15" s="53">
        <f t="shared" si="17"/>
        <v>96.911098311638327</v>
      </c>
      <c r="K15" s="53">
        <f t="shared" si="17"/>
        <v>96.911098311638327</v>
      </c>
      <c r="L15" s="39"/>
    </row>
    <row r="16" spans="1:31" x14ac:dyDescent="0.25">
      <c r="L16" s="39"/>
    </row>
    <row r="17" spans="2:12" x14ac:dyDescent="0.25">
      <c r="L17" s="39"/>
    </row>
    <row r="18" spans="2:12" x14ac:dyDescent="0.25">
      <c r="B18" s="37" t="s">
        <v>116</v>
      </c>
      <c r="C18" s="40" t="s">
        <v>4</v>
      </c>
      <c r="D18" s="40" t="s">
        <v>5</v>
      </c>
      <c r="E18" s="40" t="s">
        <v>6</v>
      </c>
      <c r="F18" s="40" t="s">
        <v>7</v>
      </c>
      <c r="G18" s="40" t="s">
        <v>8</v>
      </c>
      <c r="H18" s="40" t="s">
        <v>9</v>
      </c>
      <c r="I18" s="40" t="s">
        <v>10</v>
      </c>
      <c r="J18" s="41"/>
      <c r="K18" s="41"/>
      <c r="L18" s="39"/>
    </row>
    <row r="19" spans="2:12" x14ac:dyDescent="0.25">
      <c r="B19" s="37" t="s">
        <v>108</v>
      </c>
      <c r="C19" s="54">
        <v>51.541076352037877</v>
      </c>
      <c r="D19" s="54">
        <v>80.227959214184182</v>
      </c>
      <c r="E19" s="54">
        <v>95.078987219877021</v>
      </c>
      <c r="F19" s="54">
        <v>100</v>
      </c>
      <c r="G19" s="54">
        <v>100</v>
      </c>
      <c r="H19" s="54">
        <v>100</v>
      </c>
      <c r="I19" s="54">
        <v>100</v>
      </c>
      <c r="L19" s="39"/>
    </row>
    <row r="20" spans="2:12" x14ac:dyDescent="0.25">
      <c r="B20" s="37" t="s">
        <v>107</v>
      </c>
      <c r="C20" s="55">
        <f>C19</f>
        <v>51.541076352037877</v>
      </c>
      <c r="D20" s="55">
        <f t="shared" ref="D20:I20" si="18">D19</f>
        <v>80.227959214184182</v>
      </c>
      <c r="E20" s="55">
        <f t="shared" si="18"/>
        <v>95.078987219877021</v>
      </c>
      <c r="F20" s="55">
        <f t="shared" si="18"/>
        <v>100</v>
      </c>
      <c r="G20" s="55">
        <f t="shared" si="18"/>
        <v>100</v>
      </c>
      <c r="H20" s="55">
        <f t="shared" si="18"/>
        <v>100</v>
      </c>
      <c r="I20" s="55">
        <f t="shared" si="18"/>
        <v>100</v>
      </c>
      <c r="L20" s="39"/>
    </row>
    <row r="21" spans="2:12" x14ac:dyDescent="0.25">
      <c r="L21" s="39"/>
    </row>
    <row r="22" spans="2:12" x14ac:dyDescent="0.25">
      <c r="L22" s="39"/>
    </row>
    <row r="23" spans="2:12" x14ac:dyDescent="0.25">
      <c r="B23" s="42" t="s">
        <v>111</v>
      </c>
      <c r="C23" s="40" t="s">
        <v>112</v>
      </c>
      <c r="D23" s="40" t="s">
        <v>113</v>
      </c>
      <c r="E23" s="40" t="s">
        <v>18</v>
      </c>
      <c r="L23" s="39"/>
    </row>
    <row r="24" spans="2:12" x14ac:dyDescent="0.25">
      <c r="B24" s="42" t="s">
        <v>108</v>
      </c>
      <c r="C24" s="56">
        <v>1290.714285714286</v>
      </c>
      <c r="D24" s="57">
        <v>4644010.7257142859</v>
      </c>
      <c r="E24" s="47">
        <f>Indicatori!M5/CDF!L12</f>
        <v>0.42857142857142855</v>
      </c>
      <c r="L24" s="39"/>
    </row>
    <row r="25" spans="2:12" x14ac:dyDescent="0.25">
      <c r="B25" s="42" t="s">
        <v>107</v>
      </c>
      <c r="C25" s="43">
        <f>C24</f>
        <v>1290.714285714286</v>
      </c>
      <c r="D25" s="44">
        <f>D24</f>
        <v>4644010.7257142859</v>
      </c>
      <c r="E25" s="44">
        <f>E24</f>
        <v>0.42857142857142855</v>
      </c>
      <c r="L25" s="39"/>
    </row>
    <row r="26" spans="2:12" x14ac:dyDescent="0.25">
      <c r="L26" s="39"/>
    </row>
    <row r="27" spans="2:12" ht="14.4" thickBot="1" x14ac:dyDescent="0.3">
      <c r="L27" s="39"/>
    </row>
    <row r="28" spans="2:12" x14ac:dyDescent="0.25">
      <c r="B28" s="154" t="s">
        <v>48</v>
      </c>
      <c r="C28" s="155"/>
      <c r="E28" s="15" t="s">
        <v>117</v>
      </c>
      <c r="F28" s="15" t="s">
        <v>80</v>
      </c>
      <c r="L28" s="39"/>
    </row>
    <row r="29" spans="2:12" ht="14.4" thickBot="1" x14ac:dyDescent="0.3">
      <c r="B29" s="63" t="s">
        <v>117</v>
      </c>
      <c r="C29" s="64" t="s">
        <v>18</v>
      </c>
      <c r="E29" s="15" t="s">
        <v>18</v>
      </c>
      <c r="F29" s="15" t="s">
        <v>81</v>
      </c>
      <c r="L29" s="39"/>
    </row>
    <row r="30" spans="2:12" x14ac:dyDescent="0.25">
      <c r="L30" s="39"/>
    </row>
    <row r="31" spans="2:12" x14ac:dyDescent="0.25">
      <c r="L31" s="39"/>
    </row>
    <row r="32" spans="2:12" x14ac:dyDescent="0.25">
      <c r="L32" s="39"/>
    </row>
    <row r="33" spans="2:12" s="31" customFormat="1" x14ac:dyDescent="0.25">
      <c r="B33" s="37" t="s">
        <v>110</v>
      </c>
      <c r="C33" s="37">
        <v>2021</v>
      </c>
      <c r="D33" s="37">
        <f t="shared" ref="D33" si="19">+C33+1</f>
        <v>2022</v>
      </c>
      <c r="E33" s="37">
        <f t="shared" ref="E33" si="20">+D33+1</f>
        <v>2023</v>
      </c>
      <c r="F33" s="37">
        <f t="shared" ref="F33" si="21">+E33+1</f>
        <v>2024</v>
      </c>
      <c r="G33" s="37">
        <f t="shared" ref="G33" si="22">+F33+1</f>
        <v>2025</v>
      </c>
      <c r="H33" s="37">
        <f t="shared" ref="H33" si="23">+G33+1</f>
        <v>2026</v>
      </c>
      <c r="I33" s="37">
        <f t="shared" ref="I33" si="24">+H33+1</f>
        <v>2027</v>
      </c>
      <c r="J33" s="37">
        <f t="shared" ref="J33" si="25">+I33+1</f>
        <v>2028</v>
      </c>
      <c r="K33" s="37">
        <f t="shared" ref="K33" si="26">+J33+1</f>
        <v>2029</v>
      </c>
      <c r="L33" s="39"/>
    </row>
    <row r="34" spans="2:12" x14ac:dyDescent="0.25">
      <c r="B34" s="37" t="s">
        <v>107</v>
      </c>
      <c r="C34" s="143">
        <f t="shared" ref="C34:K34" si="27">$E$24*C15</f>
        <v>0</v>
      </c>
      <c r="D34" s="143">
        <f t="shared" si="27"/>
        <v>0</v>
      </c>
      <c r="E34" s="143">
        <f t="shared" si="27"/>
        <v>0</v>
      </c>
      <c r="F34" s="143">
        <f t="shared" si="27"/>
        <v>5.9333325496921416</v>
      </c>
      <c r="G34" s="143">
        <f t="shared" si="27"/>
        <v>17.799997649076424</v>
      </c>
      <c r="H34" s="143">
        <f t="shared" si="27"/>
        <v>29.666662748460713</v>
      </c>
      <c r="I34" s="143">
        <f t="shared" si="27"/>
        <v>41.533327847844994</v>
      </c>
      <c r="J34" s="143">
        <f t="shared" si="27"/>
        <v>41.533327847844994</v>
      </c>
      <c r="K34" s="143">
        <f t="shared" si="27"/>
        <v>41.533327847844994</v>
      </c>
      <c r="L34" s="39"/>
    </row>
    <row r="35" spans="2:12" x14ac:dyDescent="0.25">
      <c r="C35" s="144"/>
      <c r="D35" s="144"/>
      <c r="E35" s="145"/>
      <c r="F35" s="145"/>
      <c r="G35" s="145"/>
      <c r="H35" s="145"/>
      <c r="I35" s="145"/>
      <c r="J35" s="145"/>
      <c r="K35" s="145"/>
      <c r="L35" s="19"/>
    </row>
    <row r="36" spans="2:12" x14ac:dyDescent="0.25">
      <c r="B36" s="97" t="s">
        <v>117</v>
      </c>
      <c r="C36" s="146"/>
      <c r="D36" s="144"/>
      <c r="E36" s="145"/>
      <c r="F36" s="145"/>
      <c r="G36" s="145"/>
      <c r="H36" s="145"/>
      <c r="I36" s="145"/>
      <c r="J36" s="145"/>
      <c r="K36" s="145"/>
      <c r="L36" s="19"/>
    </row>
    <row r="37" spans="2:12" x14ac:dyDescent="0.25">
      <c r="B37" s="37" t="s">
        <v>46</v>
      </c>
      <c r="C37" s="147">
        <f>F34</f>
        <v>5.9333325496921416</v>
      </c>
      <c r="D37" s="148"/>
      <c r="E37" s="149"/>
      <c r="F37" s="149"/>
      <c r="G37" s="149"/>
      <c r="H37" s="149"/>
      <c r="I37" s="149"/>
      <c r="J37" s="149"/>
      <c r="K37" s="149"/>
      <c r="L37" s="32"/>
    </row>
    <row r="38" spans="2:12" x14ac:dyDescent="0.25">
      <c r="B38" s="37" t="s">
        <v>47</v>
      </c>
      <c r="C38" s="147">
        <f>K34</f>
        <v>41.533327847844994</v>
      </c>
      <c r="D38" s="144"/>
      <c r="E38" s="145"/>
      <c r="F38" s="145"/>
      <c r="G38" s="145"/>
      <c r="H38" s="145"/>
      <c r="I38" s="145"/>
      <c r="J38" s="145"/>
      <c r="K38" s="145"/>
      <c r="L38" s="19"/>
    </row>
    <row r="39" spans="2:12" x14ac:dyDescent="0.25">
      <c r="E39" s="19"/>
      <c r="F39" s="19"/>
      <c r="G39" s="19"/>
      <c r="H39" s="19"/>
      <c r="I39" s="19"/>
      <c r="J39" s="19"/>
      <c r="K39" s="19"/>
      <c r="L39" s="19"/>
    </row>
    <row r="44" spans="2:12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2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2:12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23" ht="15" x14ac:dyDescent="0.25">
      <c r="B49" s="141" t="s">
        <v>120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23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23" ht="19.2" x14ac:dyDescent="0.35">
      <c r="A51" s="165"/>
      <c r="B51" s="17" t="s">
        <v>38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23" ht="19.2" customHeight="1" x14ac:dyDescent="0.25">
      <c r="A52" s="165"/>
      <c r="B52" s="162" t="s">
        <v>121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</row>
    <row r="53" spans="1:23" ht="20.399999999999999" customHeight="1" x14ac:dyDescent="0.25">
      <c r="A53" s="13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</row>
    <row r="55" spans="1:23" x14ac:dyDescent="0.25">
      <c r="B55" s="20" t="s">
        <v>1</v>
      </c>
      <c r="C55" s="52">
        <f>92414000*4.87</f>
        <v>450056180</v>
      </c>
      <c r="D55" s="15" t="s">
        <v>84</v>
      </c>
      <c r="N55" s="20" t="s">
        <v>115</v>
      </c>
      <c r="W55" s="20"/>
    </row>
    <row r="56" spans="1:23" x14ac:dyDescent="0.25">
      <c r="B56" s="20" t="s">
        <v>2</v>
      </c>
      <c r="C56" s="51">
        <f>C55/D73</f>
        <v>19.530008527995108</v>
      </c>
    </row>
    <row r="58" spans="1:23" x14ac:dyDescent="0.25">
      <c r="B58" s="37"/>
      <c r="C58" s="37">
        <v>2014</v>
      </c>
      <c r="D58" s="37">
        <f t="shared" ref="D58:E58" si="28">+C58+1</f>
        <v>2015</v>
      </c>
      <c r="E58" s="37">
        <f t="shared" si="28"/>
        <v>2016</v>
      </c>
      <c r="F58" s="37">
        <f>+E58+1</f>
        <v>2017</v>
      </c>
      <c r="G58" s="37">
        <f t="shared" ref="G58:L58" si="29">+F58+1</f>
        <v>2018</v>
      </c>
      <c r="H58" s="37">
        <f t="shared" si="29"/>
        <v>2019</v>
      </c>
      <c r="I58" s="37">
        <f t="shared" si="29"/>
        <v>2020</v>
      </c>
      <c r="J58" s="37">
        <f t="shared" si="29"/>
        <v>2021</v>
      </c>
      <c r="K58" s="37">
        <f t="shared" si="29"/>
        <v>2022</v>
      </c>
      <c r="L58" s="37">
        <f t="shared" si="29"/>
        <v>2023</v>
      </c>
    </row>
    <row r="59" spans="1:23" x14ac:dyDescent="0.25">
      <c r="B59" s="37" t="s">
        <v>109</v>
      </c>
      <c r="C59" s="36">
        <v>0</v>
      </c>
      <c r="D59" s="36">
        <v>0</v>
      </c>
      <c r="E59" s="36">
        <v>0</v>
      </c>
      <c r="F59" s="36">
        <v>73</v>
      </c>
      <c r="G59" s="36">
        <v>78</v>
      </c>
      <c r="H59" s="36">
        <v>90</v>
      </c>
    </row>
    <row r="60" spans="1:23" x14ac:dyDescent="0.25">
      <c r="B60" s="37" t="s">
        <v>106</v>
      </c>
      <c r="I60" s="38">
        <v>105.75</v>
      </c>
      <c r="J60" s="38">
        <v>117.5</v>
      </c>
      <c r="K60" s="38">
        <v>141</v>
      </c>
      <c r="L60" s="38">
        <v>141</v>
      </c>
    </row>
    <row r="61" spans="1:23" x14ac:dyDescent="0.25">
      <c r="I61" s="39"/>
      <c r="J61" s="39"/>
      <c r="K61" s="39"/>
      <c r="L61" s="39"/>
    </row>
    <row r="62" spans="1:23" x14ac:dyDescent="0.25">
      <c r="B62" s="37" t="s">
        <v>114</v>
      </c>
      <c r="C62" s="37">
        <v>2021</v>
      </c>
      <c r="D62" s="37">
        <f t="shared" ref="D62:K62" si="30">+C62+1</f>
        <v>2022</v>
      </c>
      <c r="E62" s="37">
        <f t="shared" si="30"/>
        <v>2023</v>
      </c>
      <c r="F62" s="37">
        <f t="shared" si="30"/>
        <v>2024</v>
      </c>
      <c r="G62" s="37">
        <f t="shared" si="30"/>
        <v>2025</v>
      </c>
      <c r="H62" s="37">
        <f t="shared" si="30"/>
        <v>2026</v>
      </c>
      <c r="I62" s="37">
        <f t="shared" si="30"/>
        <v>2027</v>
      </c>
      <c r="J62" s="37">
        <f t="shared" si="30"/>
        <v>2028</v>
      </c>
      <c r="K62" s="37">
        <f t="shared" si="30"/>
        <v>2029</v>
      </c>
      <c r="L62" s="39"/>
    </row>
    <row r="63" spans="1:23" x14ac:dyDescent="0.25">
      <c r="B63" s="37" t="s">
        <v>107</v>
      </c>
      <c r="C63" s="53">
        <f>$C$56*(D59/$L$60)</f>
        <v>0</v>
      </c>
      <c r="D63" s="53">
        <f t="shared" ref="D63:G63" si="31">$C$56*(E59/$L$60)</f>
        <v>0</v>
      </c>
      <c r="E63" s="53">
        <f t="shared" si="31"/>
        <v>10.11128101094782</v>
      </c>
      <c r="F63" s="53">
        <f t="shared" si="31"/>
        <v>10.803834504848357</v>
      </c>
      <c r="G63" s="53">
        <f t="shared" si="31"/>
        <v>12.465962890209644</v>
      </c>
      <c r="H63" s="53">
        <f>$C$56*(I60/$L$60)</f>
        <v>14.647506395996331</v>
      </c>
      <c r="I63" s="53">
        <f t="shared" ref="I63:K63" si="32">$C$56*(J60/$L$60)</f>
        <v>16.275007106662592</v>
      </c>
      <c r="J63" s="53">
        <f t="shared" si="32"/>
        <v>19.530008527995108</v>
      </c>
      <c r="K63" s="53">
        <f t="shared" si="32"/>
        <v>19.530008527995108</v>
      </c>
      <c r="L63" s="39"/>
    </row>
    <row r="64" spans="1:23" x14ac:dyDescent="0.25">
      <c r="L64" s="39"/>
    </row>
    <row r="65" spans="2:12" ht="13.8" customHeight="1" x14ac:dyDescent="0.25">
      <c r="L65" s="39"/>
    </row>
    <row r="66" spans="2:12" x14ac:dyDescent="0.25">
      <c r="B66" s="37" t="s">
        <v>116</v>
      </c>
      <c r="C66" s="40" t="s">
        <v>4</v>
      </c>
      <c r="D66" s="40" t="s">
        <v>5</v>
      </c>
      <c r="E66" s="40" t="s">
        <v>6</v>
      </c>
      <c r="F66" s="40" t="s">
        <v>7</v>
      </c>
      <c r="G66" s="40" t="s">
        <v>8</v>
      </c>
      <c r="H66" s="40" t="s">
        <v>9</v>
      </c>
      <c r="I66" s="40" t="s">
        <v>10</v>
      </c>
      <c r="J66" s="41"/>
      <c r="K66" s="41"/>
      <c r="L66" s="39"/>
    </row>
    <row r="67" spans="2:12" x14ac:dyDescent="0.25">
      <c r="B67" s="37" t="s">
        <v>108</v>
      </c>
      <c r="C67" s="54">
        <v>10.33018493816356</v>
      </c>
      <c r="D67" s="54">
        <v>27.32959513769379</v>
      </c>
      <c r="E67" s="54">
        <v>74.686562219350137</v>
      </c>
      <c r="F67" s="54">
        <v>100</v>
      </c>
      <c r="G67" s="54">
        <v>100</v>
      </c>
      <c r="H67" s="54">
        <v>100</v>
      </c>
      <c r="I67" s="54">
        <v>100</v>
      </c>
      <c r="L67" s="39"/>
    </row>
    <row r="68" spans="2:12" x14ac:dyDescent="0.25">
      <c r="B68" s="37" t="s">
        <v>107</v>
      </c>
      <c r="C68" s="55">
        <f>C67</f>
        <v>10.33018493816356</v>
      </c>
      <c r="D68" s="55">
        <f t="shared" ref="D68:I68" si="33">D67</f>
        <v>27.32959513769379</v>
      </c>
      <c r="E68" s="55">
        <f t="shared" si="33"/>
        <v>74.686562219350137</v>
      </c>
      <c r="F68" s="55">
        <f t="shared" si="33"/>
        <v>100</v>
      </c>
      <c r="G68" s="55">
        <f t="shared" si="33"/>
        <v>100</v>
      </c>
      <c r="H68" s="55">
        <f t="shared" si="33"/>
        <v>100</v>
      </c>
      <c r="I68" s="55">
        <f t="shared" si="33"/>
        <v>100</v>
      </c>
      <c r="L68" s="39"/>
    </row>
    <row r="69" spans="2:12" x14ac:dyDescent="0.25">
      <c r="L69" s="39"/>
    </row>
    <row r="70" spans="2:12" x14ac:dyDescent="0.25">
      <c r="L70" s="39"/>
    </row>
    <row r="71" spans="2:12" x14ac:dyDescent="0.25">
      <c r="B71" s="42" t="s">
        <v>111</v>
      </c>
      <c r="C71" s="40" t="s">
        <v>112</v>
      </c>
      <c r="D71" s="40" t="s">
        <v>113</v>
      </c>
      <c r="E71" s="40" t="s">
        <v>19</v>
      </c>
      <c r="L71" s="39"/>
    </row>
    <row r="72" spans="2:12" x14ac:dyDescent="0.25">
      <c r="B72" s="42" t="s">
        <v>108</v>
      </c>
      <c r="C72" s="56">
        <v>1207.4122137404579</v>
      </c>
      <c r="D72" s="57">
        <v>23044341.191908401</v>
      </c>
      <c r="E72" s="47">
        <f>SUM(Indicatori!M20:M21)/CDF!L60</f>
        <v>3.8647784063513</v>
      </c>
      <c r="L72" s="39"/>
    </row>
    <row r="73" spans="2:12" x14ac:dyDescent="0.25">
      <c r="B73" s="42" t="s">
        <v>107</v>
      </c>
      <c r="C73" s="43">
        <f>C72</f>
        <v>1207.4122137404579</v>
      </c>
      <c r="D73" s="44">
        <f>D72</f>
        <v>23044341.191908401</v>
      </c>
      <c r="E73" s="44">
        <f>E72</f>
        <v>3.8647784063513</v>
      </c>
      <c r="L73" s="39"/>
    </row>
    <row r="74" spans="2:12" x14ac:dyDescent="0.25">
      <c r="L74" s="39"/>
    </row>
    <row r="75" spans="2:12" ht="14.4" thickBot="1" x14ac:dyDescent="0.3">
      <c r="L75" s="39"/>
    </row>
    <row r="76" spans="2:12" x14ac:dyDescent="0.25">
      <c r="B76" s="154" t="s">
        <v>48</v>
      </c>
      <c r="C76" s="155"/>
      <c r="E76" s="15" t="s">
        <v>117</v>
      </c>
      <c r="F76" s="15" t="s">
        <v>118</v>
      </c>
      <c r="L76" s="39"/>
    </row>
    <row r="77" spans="2:12" ht="14.4" thickBot="1" x14ac:dyDescent="0.3">
      <c r="B77" s="63" t="s">
        <v>117</v>
      </c>
      <c r="C77" s="64" t="s">
        <v>19</v>
      </c>
      <c r="E77" s="15" t="s">
        <v>19</v>
      </c>
      <c r="F77" s="15" t="s">
        <v>81</v>
      </c>
      <c r="L77" s="39"/>
    </row>
    <row r="78" spans="2:12" x14ac:dyDescent="0.25">
      <c r="L78" s="39"/>
    </row>
    <row r="79" spans="2:12" x14ac:dyDescent="0.25">
      <c r="L79" s="39"/>
    </row>
    <row r="80" spans="2:12" x14ac:dyDescent="0.25">
      <c r="L80" s="39"/>
    </row>
    <row r="81" spans="2:12" x14ac:dyDescent="0.25">
      <c r="B81" s="37" t="s">
        <v>110</v>
      </c>
      <c r="C81" s="37">
        <v>2021</v>
      </c>
      <c r="D81" s="37">
        <f t="shared" ref="D81:K81" si="34">+C81+1</f>
        <v>2022</v>
      </c>
      <c r="E81" s="37">
        <f t="shared" si="34"/>
        <v>2023</v>
      </c>
      <c r="F81" s="37">
        <f t="shared" si="34"/>
        <v>2024</v>
      </c>
      <c r="G81" s="37">
        <f t="shared" si="34"/>
        <v>2025</v>
      </c>
      <c r="H81" s="37">
        <f t="shared" si="34"/>
        <v>2026</v>
      </c>
      <c r="I81" s="37">
        <f t="shared" si="34"/>
        <v>2027</v>
      </c>
      <c r="J81" s="37">
        <f t="shared" si="34"/>
        <v>2028</v>
      </c>
      <c r="K81" s="37">
        <f t="shared" si="34"/>
        <v>2029</v>
      </c>
      <c r="L81" s="39"/>
    </row>
    <row r="82" spans="2:12" x14ac:dyDescent="0.25">
      <c r="B82" s="37" t="s">
        <v>107</v>
      </c>
      <c r="C82" s="143">
        <f>$E$72*C63</f>
        <v>0</v>
      </c>
      <c r="D82" s="143">
        <f t="shared" ref="D82:K82" si="35">$E$72*D63</f>
        <v>0</v>
      </c>
      <c r="E82" s="143">
        <f t="shared" si="35"/>
        <v>39.077860511661079</v>
      </c>
      <c r="F82" s="143">
        <f t="shared" si="35"/>
        <v>41.754426300131023</v>
      </c>
      <c r="G82" s="143">
        <f t="shared" si="35"/>
        <v>48.178184192458872</v>
      </c>
      <c r="H82" s="143">
        <f t="shared" si="35"/>
        <v>56.609366426139175</v>
      </c>
      <c r="I82" s="143">
        <f t="shared" si="35"/>
        <v>62.899296029043533</v>
      </c>
      <c r="J82" s="143">
        <f t="shared" si="35"/>
        <v>75.479155234852229</v>
      </c>
      <c r="K82" s="143">
        <f t="shared" si="35"/>
        <v>75.479155234852229</v>
      </c>
      <c r="L82" s="39"/>
    </row>
    <row r="83" spans="2:12" x14ac:dyDescent="0.25">
      <c r="C83" s="144"/>
      <c r="D83" s="144"/>
      <c r="E83" s="145"/>
      <c r="F83" s="145"/>
      <c r="G83" s="145"/>
      <c r="H83" s="145"/>
      <c r="I83" s="145"/>
      <c r="J83" s="145"/>
      <c r="K83" s="145"/>
      <c r="L83" s="39"/>
    </row>
    <row r="84" spans="2:12" x14ac:dyDescent="0.25">
      <c r="B84" s="132" t="s">
        <v>117</v>
      </c>
      <c r="C84" s="150"/>
      <c r="D84" s="144"/>
      <c r="E84" s="145"/>
      <c r="F84" s="145"/>
      <c r="G84" s="145"/>
      <c r="H84" s="145"/>
      <c r="I84" s="145"/>
      <c r="J84" s="145"/>
      <c r="K84" s="145"/>
      <c r="L84" s="39"/>
    </row>
    <row r="85" spans="2:12" x14ac:dyDescent="0.25">
      <c r="B85" s="37" t="s">
        <v>46</v>
      </c>
      <c r="C85" s="147">
        <f>F82</f>
        <v>41.754426300131023</v>
      </c>
      <c r="D85" s="144"/>
      <c r="E85" s="145"/>
      <c r="F85" s="145"/>
      <c r="G85" s="145"/>
      <c r="H85" s="145"/>
      <c r="I85" s="145"/>
      <c r="J85" s="145"/>
      <c r="K85" s="145"/>
      <c r="L85" s="145"/>
    </row>
    <row r="86" spans="2:12" x14ac:dyDescent="0.25">
      <c r="B86" s="37" t="s">
        <v>47</v>
      </c>
      <c r="C86" s="147">
        <f>K82</f>
        <v>75.479155234852229</v>
      </c>
      <c r="D86" s="144"/>
      <c r="E86" s="145"/>
      <c r="F86" s="145"/>
      <c r="G86" s="145"/>
      <c r="H86" s="145"/>
      <c r="I86" s="145"/>
      <c r="J86" s="145"/>
      <c r="K86" s="145"/>
      <c r="L86" s="145"/>
    </row>
    <row r="87" spans="2:12" x14ac:dyDescent="0.25">
      <c r="E87" s="19"/>
      <c r="F87" s="19"/>
      <c r="G87" s="19"/>
      <c r="H87" s="19"/>
      <c r="I87" s="19"/>
      <c r="J87" s="19"/>
      <c r="K87" s="19"/>
      <c r="L87" s="19"/>
    </row>
    <row r="92" spans="2:12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2:12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2:12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2:12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2:12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23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23" s="16" customFormat="1" ht="14.4" thickBo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1:23" ht="19.2" customHeight="1" x14ac:dyDescent="0.35">
      <c r="A99" s="164">
        <v>1.2</v>
      </c>
      <c r="B99" s="17" t="s">
        <v>70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23" ht="19.2" customHeight="1" x14ac:dyDescent="0.25">
      <c r="A100" s="165"/>
      <c r="B100" s="163" t="s">
        <v>122</v>
      </c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3" ht="19.2" customHeight="1" x14ac:dyDescent="0.25">
      <c r="A101" s="131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3" x14ac:dyDescent="0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23" x14ac:dyDescent="0.25">
      <c r="B103" s="20" t="s">
        <v>1</v>
      </c>
      <c r="C103" s="52">
        <f>19981000*4.87</f>
        <v>97307470</v>
      </c>
      <c r="D103" s="19"/>
      <c r="E103" s="19"/>
      <c r="F103" s="19"/>
      <c r="G103" s="19"/>
      <c r="H103" s="19"/>
      <c r="I103" s="19"/>
      <c r="J103" s="19"/>
      <c r="K103" s="19"/>
      <c r="L103" s="19"/>
      <c r="N103" s="20" t="s">
        <v>115</v>
      </c>
      <c r="W103" s="20" t="s">
        <v>116</v>
      </c>
    </row>
    <row r="104" spans="1:23" x14ac:dyDescent="0.25">
      <c r="B104" s="20" t="s">
        <v>2</v>
      </c>
      <c r="C104" s="51">
        <f>C103/D121</f>
        <v>0.99889429291789911</v>
      </c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23" x14ac:dyDescent="0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7" spans="1:23" x14ac:dyDescent="0.25">
      <c r="B107" s="37"/>
      <c r="C107" s="37">
        <v>2014</v>
      </c>
      <c r="D107" s="37">
        <f t="shared" ref="D107" si="36">+C107+1</f>
        <v>2015</v>
      </c>
      <c r="E107" s="37">
        <f t="shared" ref="E107" si="37">+D107+1</f>
        <v>2016</v>
      </c>
      <c r="F107" s="37">
        <f>+E107+1</f>
        <v>2017</v>
      </c>
      <c r="G107" s="37">
        <f t="shared" ref="G107" si="38">+F107+1</f>
        <v>2018</v>
      </c>
      <c r="H107" s="37">
        <f t="shared" ref="H107" si="39">+G107+1</f>
        <v>2019</v>
      </c>
      <c r="I107" s="37">
        <f t="shared" ref="I107" si="40">+H107+1</f>
        <v>2020</v>
      </c>
      <c r="J107" s="37">
        <f t="shared" ref="J107" si="41">+I107+1</f>
        <v>2021</v>
      </c>
      <c r="K107" s="37">
        <f t="shared" ref="K107" si="42">+J107+1</f>
        <v>2022</v>
      </c>
      <c r="L107" s="37">
        <f t="shared" ref="L107" si="43">+K107+1</f>
        <v>2023</v>
      </c>
    </row>
    <row r="108" spans="1:23" x14ac:dyDescent="0.25">
      <c r="B108" s="37" t="s">
        <v>109</v>
      </c>
      <c r="C108" s="36">
        <v>0</v>
      </c>
      <c r="D108" s="36">
        <v>1</v>
      </c>
      <c r="E108" s="36">
        <v>1</v>
      </c>
      <c r="F108" s="36">
        <v>3</v>
      </c>
      <c r="G108" s="36">
        <v>3</v>
      </c>
      <c r="H108" s="36">
        <v>9</v>
      </c>
    </row>
    <row r="109" spans="1:23" x14ac:dyDescent="0.25">
      <c r="B109" s="37" t="s">
        <v>106</v>
      </c>
      <c r="I109" s="38">
        <v>22</v>
      </c>
      <c r="J109" s="38">
        <v>22</v>
      </c>
      <c r="K109" s="38">
        <v>22</v>
      </c>
      <c r="L109" s="38">
        <v>22</v>
      </c>
    </row>
    <row r="110" spans="1:23" x14ac:dyDescent="0.25">
      <c r="I110" s="39"/>
      <c r="J110" s="39"/>
      <c r="K110" s="39"/>
      <c r="L110" s="39"/>
    </row>
    <row r="111" spans="1:23" x14ac:dyDescent="0.25">
      <c r="B111" s="37" t="s">
        <v>114</v>
      </c>
      <c r="C111" s="37">
        <v>2021</v>
      </c>
      <c r="D111" s="37">
        <f t="shared" ref="D111" si="44">+C111+1</f>
        <v>2022</v>
      </c>
      <c r="E111" s="37">
        <f t="shared" ref="E111" si="45">+D111+1</f>
        <v>2023</v>
      </c>
      <c r="F111" s="37">
        <f t="shared" ref="F111" si="46">+E111+1</f>
        <v>2024</v>
      </c>
      <c r="G111" s="37">
        <f t="shared" ref="G111" si="47">+F111+1</f>
        <v>2025</v>
      </c>
      <c r="H111" s="37">
        <f t="shared" ref="H111" si="48">+G111+1</f>
        <v>2026</v>
      </c>
      <c r="I111" s="37">
        <f t="shared" ref="I111" si="49">+H111+1</f>
        <v>2027</v>
      </c>
      <c r="J111" s="37">
        <f t="shared" ref="J111" si="50">+I111+1</f>
        <v>2028</v>
      </c>
      <c r="K111" s="37">
        <f t="shared" ref="K111" si="51">+J111+1</f>
        <v>2029</v>
      </c>
      <c r="L111" s="39"/>
    </row>
    <row r="112" spans="1:23" x14ac:dyDescent="0.25">
      <c r="B112" s="37" t="s">
        <v>107</v>
      </c>
      <c r="C112" s="53">
        <f>$C$104*(D108/$L$109)</f>
        <v>4.540428604172269E-2</v>
      </c>
      <c r="D112" s="53">
        <f t="shared" ref="D112:G112" si="52">$C$104*(E108/$L$109)</f>
        <v>4.540428604172269E-2</v>
      </c>
      <c r="E112" s="53">
        <f t="shared" si="52"/>
        <v>0.13621285812516806</v>
      </c>
      <c r="F112" s="53">
        <f t="shared" si="52"/>
        <v>0.13621285812516806</v>
      </c>
      <c r="G112" s="53">
        <f t="shared" si="52"/>
        <v>0.40863857437550422</v>
      </c>
      <c r="H112" s="53">
        <f>$C$104*(I109/$L$109)</f>
        <v>0.99889429291789911</v>
      </c>
      <c r="I112" s="53">
        <f t="shared" ref="I112:K112" si="53">$C$104*(J109/$L$109)</f>
        <v>0.99889429291789911</v>
      </c>
      <c r="J112" s="53">
        <f t="shared" si="53"/>
        <v>0.99889429291789911</v>
      </c>
      <c r="K112" s="53">
        <f t="shared" si="53"/>
        <v>0.99889429291789911</v>
      </c>
      <c r="L112" s="39"/>
    </row>
    <row r="113" spans="2:31" x14ac:dyDescent="0.25">
      <c r="L113" s="39"/>
    </row>
    <row r="114" spans="2:31" x14ac:dyDescent="0.25">
      <c r="L114" s="39"/>
    </row>
    <row r="115" spans="2:31" x14ac:dyDescent="0.25">
      <c r="B115" s="37" t="s">
        <v>116</v>
      </c>
      <c r="C115" s="40" t="s">
        <v>4</v>
      </c>
      <c r="D115" s="40" t="s">
        <v>5</v>
      </c>
      <c r="E115" s="40" t="s">
        <v>6</v>
      </c>
      <c r="F115" s="40" t="s">
        <v>7</v>
      </c>
      <c r="G115" s="40" t="s">
        <v>8</v>
      </c>
      <c r="H115" s="40" t="s">
        <v>9</v>
      </c>
      <c r="I115" s="40" t="s">
        <v>10</v>
      </c>
      <c r="J115" s="41"/>
      <c r="K115" s="41"/>
      <c r="L115" s="39"/>
    </row>
    <row r="116" spans="2:31" x14ac:dyDescent="0.25">
      <c r="B116" s="37" t="s">
        <v>108</v>
      </c>
      <c r="C116" s="54">
        <v>12.96275422864859</v>
      </c>
      <c r="D116" s="54">
        <v>43.033986446737849</v>
      </c>
      <c r="E116" s="54">
        <v>100</v>
      </c>
      <c r="F116" s="54">
        <v>100</v>
      </c>
      <c r="G116" s="54">
        <v>100</v>
      </c>
      <c r="H116" s="54">
        <v>100</v>
      </c>
      <c r="I116" s="54">
        <v>100</v>
      </c>
      <c r="J116" s="41"/>
      <c r="K116" s="41"/>
      <c r="L116" s="39"/>
    </row>
    <row r="117" spans="2:31" x14ac:dyDescent="0.25">
      <c r="B117" s="37" t="s">
        <v>107</v>
      </c>
      <c r="C117" s="55">
        <f>C116</f>
        <v>12.96275422864859</v>
      </c>
      <c r="D117" s="55">
        <f t="shared" ref="D117:I117" si="54">D116</f>
        <v>43.033986446737849</v>
      </c>
      <c r="E117" s="55">
        <f t="shared" si="54"/>
        <v>100</v>
      </c>
      <c r="F117" s="55">
        <f t="shared" si="54"/>
        <v>100</v>
      </c>
      <c r="G117" s="55">
        <f t="shared" si="54"/>
        <v>100</v>
      </c>
      <c r="H117" s="55">
        <f t="shared" si="54"/>
        <v>100</v>
      </c>
      <c r="I117" s="55">
        <f t="shared" si="54"/>
        <v>100</v>
      </c>
      <c r="J117" s="41"/>
      <c r="K117" s="41"/>
      <c r="L117" s="39"/>
    </row>
    <row r="118" spans="2:31" x14ac:dyDescent="0.25">
      <c r="J118" s="41"/>
      <c r="K118" s="41"/>
      <c r="L118" s="39"/>
    </row>
    <row r="119" spans="2:31" x14ac:dyDescent="0.25">
      <c r="J119" s="41"/>
      <c r="K119" s="41"/>
      <c r="L119" s="39"/>
    </row>
    <row r="120" spans="2:31" x14ac:dyDescent="0.25">
      <c r="B120" s="42" t="s">
        <v>111</v>
      </c>
      <c r="C120" s="40" t="s">
        <v>112</v>
      </c>
      <c r="D120" s="40" t="s">
        <v>113</v>
      </c>
      <c r="E120" s="40" t="s">
        <v>73</v>
      </c>
      <c r="L120" s="39"/>
    </row>
    <row r="121" spans="2:31" x14ac:dyDescent="0.25">
      <c r="B121" s="42" t="s">
        <v>108</v>
      </c>
      <c r="C121" s="56">
        <v>993</v>
      </c>
      <c r="D121" s="57">
        <v>97415182.657368407</v>
      </c>
      <c r="E121" s="47">
        <f>SUM(Indicatori!M22:M23)/L109</f>
        <v>1.7619679951730576</v>
      </c>
      <c r="L121" s="39"/>
    </row>
    <row r="122" spans="2:31" x14ac:dyDescent="0.25">
      <c r="B122" s="42" t="s">
        <v>107</v>
      </c>
      <c r="C122" s="43">
        <f>C121</f>
        <v>993</v>
      </c>
      <c r="D122" s="44">
        <f>D121</f>
        <v>97415182.657368407</v>
      </c>
      <c r="E122" s="44">
        <f>E121</f>
        <v>1.7619679951730576</v>
      </c>
      <c r="L122" s="39"/>
    </row>
    <row r="123" spans="2:31" x14ac:dyDescent="0.25">
      <c r="L123" s="39"/>
    </row>
    <row r="124" spans="2:31" ht="14.4" thickBot="1" x14ac:dyDescent="0.3">
      <c r="L124" s="39"/>
    </row>
    <row r="125" spans="2:31" x14ac:dyDescent="0.25">
      <c r="B125" s="154" t="s">
        <v>48</v>
      </c>
      <c r="C125" s="155"/>
      <c r="E125" s="15" t="s">
        <v>72</v>
      </c>
      <c r="F125" s="15" t="s">
        <v>71</v>
      </c>
      <c r="L125" s="39"/>
      <c r="N125" s="20" t="s">
        <v>76</v>
      </c>
    </row>
    <row r="126" spans="2:31" ht="14.4" thickBot="1" x14ac:dyDescent="0.3">
      <c r="B126" s="63" t="s">
        <v>72</v>
      </c>
      <c r="C126" s="64" t="s">
        <v>74</v>
      </c>
      <c r="E126" s="15" t="s">
        <v>74</v>
      </c>
      <c r="F126" s="15" t="s">
        <v>75</v>
      </c>
      <c r="L126" s="39"/>
    </row>
    <row r="127" spans="2:31" x14ac:dyDescent="0.25">
      <c r="L127" s="39"/>
    </row>
    <row r="128" spans="2:31" x14ac:dyDescent="0.25">
      <c r="L128" s="3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12" x14ac:dyDescent="0.25">
      <c r="B129" s="37" t="s">
        <v>110</v>
      </c>
      <c r="C129" s="37">
        <v>2021</v>
      </c>
      <c r="D129" s="37">
        <f t="shared" ref="D129" si="55">+C129+1</f>
        <v>2022</v>
      </c>
      <c r="E129" s="37">
        <f t="shared" ref="E129" si="56">+D129+1</f>
        <v>2023</v>
      </c>
      <c r="F129" s="37">
        <f t="shared" ref="F129" si="57">+E129+1</f>
        <v>2024</v>
      </c>
      <c r="G129" s="37">
        <f t="shared" ref="G129" si="58">+F129+1</f>
        <v>2025</v>
      </c>
      <c r="H129" s="37">
        <f t="shared" ref="H129" si="59">+G129+1</f>
        <v>2026</v>
      </c>
      <c r="I129" s="37">
        <f t="shared" ref="I129" si="60">+H129+1</f>
        <v>2027</v>
      </c>
      <c r="J129" s="37">
        <f t="shared" ref="J129" si="61">+I129+1</f>
        <v>2028</v>
      </c>
      <c r="K129" s="37">
        <f t="shared" ref="K129" si="62">+J129+1</f>
        <v>2029</v>
      </c>
      <c r="L129" s="39"/>
    </row>
    <row r="130" spans="1:12" x14ac:dyDescent="0.25">
      <c r="B130" s="37" t="s">
        <v>107</v>
      </c>
      <c r="C130" s="143">
        <f>$E$122*C112</f>
        <v>8.0000898849198171E-2</v>
      </c>
      <c r="D130" s="143">
        <f t="shared" ref="D130:K130" si="63">$E$122*D112</f>
        <v>8.0000898849198171E-2</v>
      </c>
      <c r="E130" s="143">
        <f t="shared" si="63"/>
        <v>0.24000269654759449</v>
      </c>
      <c r="F130" s="143">
        <f t="shared" si="63"/>
        <v>0.24000269654759449</v>
      </c>
      <c r="G130" s="143">
        <f t="shared" si="63"/>
        <v>0.72000808964278351</v>
      </c>
      <c r="H130" s="143">
        <f t="shared" si="63"/>
        <v>1.7600197746823596</v>
      </c>
      <c r="I130" s="143">
        <f t="shared" si="63"/>
        <v>1.7600197746823596</v>
      </c>
      <c r="J130" s="143">
        <f t="shared" si="63"/>
        <v>1.7600197746823596</v>
      </c>
      <c r="K130" s="143">
        <f t="shared" si="63"/>
        <v>1.7600197746823596</v>
      </c>
      <c r="L130" s="39"/>
    </row>
    <row r="131" spans="1:12" x14ac:dyDescent="0.25">
      <c r="C131" s="144"/>
      <c r="D131" s="144"/>
      <c r="E131" s="145"/>
      <c r="F131" s="145"/>
      <c r="G131" s="145"/>
      <c r="H131" s="145"/>
      <c r="I131" s="145"/>
      <c r="J131" s="145"/>
      <c r="K131" s="145"/>
      <c r="L131" s="39"/>
    </row>
    <row r="132" spans="1:12" x14ac:dyDescent="0.25">
      <c r="B132" s="97" t="s">
        <v>72</v>
      </c>
      <c r="C132" s="146"/>
      <c r="D132" s="144"/>
      <c r="E132" s="145"/>
      <c r="F132" s="145"/>
      <c r="G132" s="145"/>
      <c r="H132" s="145"/>
      <c r="I132" s="145"/>
      <c r="J132" s="145"/>
      <c r="K132" s="145"/>
      <c r="L132" s="39"/>
    </row>
    <row r="133" spans="1:12" x14ac:dyDescent="0.25">
      <c r="B133" s="37" t="s">
        <v>46</v>
      </c>
      <c r="C133" s="147">
        <f>F130</f>
        <v>0.24000269654759449</v>
      </c>
      <c r="D133" s="148"/>
      <c r="E133" s="149"/>
      <c r="F133" s="149"/>
      <c r="G133" s="149"/>
      <c r="H133" s="149"/>
      <c r="I133" s="149"/>
      <c r="J133" s="149"/>
      <c r="K133" s="149"/>
      <c r="L133" s="39"/>
    </row>
    <row r="134" spans="1:12" x14ac:dyDescent="0.25">
      <c r="B134" s="37" t="s">
        <v>47</v>
      </c>
      <c r="C134" s="147">
        <f>K130</f>
        <v>1.7600197746823596</v>
      </c>
      <c r="D134" s="144"/>
      <c r="E134" s="145"/>
      <c r="F134" s="145"/>
      <c r="G134" s="145"/>
      <c r="H134" s="145"/>
      <c r="I134" s="145"/>
      <c r="J134" s="145"/>
      <c r="K134" s="145"/>
      <c r="L134" s="145"/>
    </row>
    <row r="135" spans="1:12" x14ac:dyDescent="0.25">
      <c r="E135" s="19"/>
      <c r="F135" s="19"/>
      <c r="G135" s="19"/>
      <c r="H135" s="19"/>
      <c r="I135" s="19"/>
      <c r="J135" s="19"/>
      <c r="K135" s="19"/>
      <c r="L135" s="19"/>
    </row>
    <row r="136" spans="1:12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3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31" s="31" customFormat="1" ht="14.4" thickBo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1:31" ht="19.2" customHeight="1" x14ac:dyDescent="0.35">
      <c r="A147" s="164">
        <v>1.3</v>
      </c>
      <c r="B147" s="17" t="s">
        <v>82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31" s="31" customFormat="1" ht="19.2" customHeight="1" x14ac:dyDescent="0.35">
      <c r="A148" s="165"/>
      <c r="B148" s="33" t="s">
        <v>83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</row>
    <row r="149" spans="1:31" x14ac:dyDescent="0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31" x14ac:dyDescent="0.25">
      <c r="B150" s="20" t="s">
        <v>1</v>
      </c>
      <c r="C150" s="52">
        <f>137372000*4.87</f>
        <v>669001640</v>
      </c>
      <c r="D150" s="15" t="s">
        <v>84</v>
      </c>
    </row>
    <row r="151" spans="1:31" x14ac:dyDescent="0.25">
      <c r="B151" s="20" t="s">
        <v>2</v>
      </c>
      <c r="C151" s="51">
        <f>C150/D168</f>
        <v>217.93625763168032</v>
      </c>
    </row>
    <row r="152" spans="1:31" x14ac:dyDescent="0.25">
      <c r="N152" s="20" t="s">
        <v>115</v>
      </c>
      <c r="W152" s="20" t="s">
        <v>116</v>
      </c>
    </row>
    <row r="153" spans="1:31" x14ac:dyDescent="0.25">
      <c r="B153" s="37"/>
      <c r="C153" s="37">
        <v>2014</v>
      </c>
      <c r="D153" s="37">
        <f t="shared" ref="D153:L153" si="64">+C153+1</f>
        <v>2015</v>
      </c>
      <c r="E153" s="37">
        <f t="shared" si="64"/>
        <v>2016</v>
      </c>
      <c r="F153" s="37">
        <f t="shared" si="64"/>
        <v>2017</v>
      </c>
      <c r="G153" s="37">
        <f t="shared" si="64"/>
        <v>2018</v>
      </c>
      <c r="H153" s="37">
        <f t="shared" si="64"/>
        <v>2019</v>
      </c>
      <c r="I153" s="37">
        <f t="shared" si="64"/>
        <v>2020</v>
      </c>
      <c r="J153" s="37">
        <f t="shared" si="64"/>
        <v>2021</v>
      </c>
      <c r="K153" s="37">
        <f t="shared" si="64"/>
        <v>2022</v>
      </c>
      <c r="L153" s="37">
        <f t="shared" si="64"/>
        <v>2023</v>
      </c>
    </row>
    <row r="154" spans="1:31" x14ac:dyDescent="0.25">
      <c r="B154" s="37" t="s">
        <v>109</v>
      </c>
      <c r="C154" s="36">
        <v>1</v>
      </c>
      <c r="D154" s="36">
        <v>1</v>
      </c>
      <c r="E154" s="36">
        <v>6</v>
      </c>
      <c r="F154" s="36">
        <v>97</v>
      </c>
      <c r="G154" s="36">
        <v>512</v>
      </c>
      <c r="H154" s="36">
        <v>973</v>
      </c>
    </row>
    <row r="155" spans="1:31" x14ac:dyDescent="0.25">
      <c r="B155" s="37" t="s">
        <v>106</v>
      </c>
      <c r="I155" s="38">
        <v>1434</v>
      </c>
      <c r="J155" s="38">
        <v>1895</v>
      </c>
      <c r="K155" s="38">
        <v>1895</v>
      </c>
      <c r="L155" s="38">
        <v>1895</v>
      </c>
    </row>
    <row r="156" spans="1:31" x14ac:dyDescent="0.25">
      <c r="I156" s="39"/>
      <c r="J156" s="39"/>
      <c r="K156" s="39"/>
      <c r="L156" s="39"/>
    </row>
    <row r="157" spans="1:31" x14ac:dyDescent="0.25">
      <c r="B157" s="37" t="s">
        <v>3</v>
      </c>
      <c r="C157" s="37">
        <v>2021</v>
      </c>
      <c r="D157" s="37">
        <f t="shared" ref="D157:K157" si="65">+C157+1</f>
        <v>2022</v>
      </c>
      <c r="E157" s="37">
        <f t="shared" si="65"/>
        <v>2023</v>
      </c>
      <c r="F157" s="37">
        <f t="shared" si="65"/>
        <v>2024</v>
      </c>
      <c r="G157" s="37">
        <f t="shared" si="65"/>
        <v>2025</v>
      </c>
      <c r="H157" s="37">
        <f t="shared" si="65"/>
        <v>2026</v>
      </c>
      <c r="I157" s="37">
        <f t="shared" si="65"/>
        <v>2027</v>
      </c>
      <c r="J157" s="37">
        <f t="shared" si="65"/>
        <v>2028</v>
      </c>
      <c r="K157" s="37">
        <f t="shared" si="65"/>
        <v>2029</v>
      </c>
      <c r="L157" s="39"/>
    </row>
    <row r="158" spans="1:31" x14ac:dyDescent="0.25">
      <c r="B158" s="37" t="s">
        <v>107</v>
      </c>
      <c r="C158" s="53">
        <f>$C$151*(D154/$L$155)</f>
        <v>0.11500594070273368</v>
      </c>
      <c r="D158" s="53">
        <f t="shared" ref="D158:G158" si="66">$C$151*(E154/$L$155)</f>
        <v>0.69003564421640207</v>
      </c>
      <c r="E158" s="53">
        <f t="shared" si="66"/>
        <v>11.155576248165167</v>
      </c>
      <c r="F158" s="53">
        <f t="shared" si="66"/>
        <v>58.883041639799643</v>
      </c>
      <c r="G158" s="53">
        <f t="shared" si="66"/>
        <v>111.90078030375986</v>
      </c>
      <c r="H158" s="53">
        <f>$C$151*(I155/$L$155)</f>
        <v>164.9185189677201</v>
      </c>
      <c r="I158" s="53">
        <f t="shared" ref="I158:K158" si="67">$C$151*(J155/$L$155)</f>
        <v>217.93625763168032</v>
      </c>
      <c r="J158" s="53">
        <f t="shared" si="67"/>
        <v>217.93625763168032</v>
      </c>
      <c r="K158" s="53">
        <f t="shared" si="67"/>
        <v>217.93625763168032</v>
      </c>
      <c r="L158" s="39"/>
    </row>
    <row r="159" spans="1:31" x14ac:dyDescent="0.25">
      <c r="L159" s="39"/>
    </row>
    <row r="160" spans="1:31" x14ac:dyDescent="0.25">
      <c r="L160" s="39"/>
    </row>
    <row r="161" spans="2:14" x14ac:dyDescent="0.25">
      <c r="B161" s="37" t="s">
        <v>116</v>
      </c>
      <c r="C161" s="40" t="s">
        <v>4</v>
      </c>
      <c r="D161" s="40" t="s">
        <v>5</v>
      </c>
      <c r="E161" s="40" t="s">
        <v>6</v>
      </c>
      <c r="F161" s="40" t="s">
        <v>7</v>
      </c>
      <c r="G161" s="40" t="s">
        <v>8</v>
      </c>
      <c r="H161" s="40" t="s">
        <v>9</v>
      </c>
      <c r="I161" s="40" t="s">
        <v>10</v>
      </c>
      <c r="J161" s="41"/>
      <c r="K161" s="41"/>
      <c r="L161" s="39"/>
    </row>
    <row r="162" spans="2:14" x14ac:dyDescent="0.25">
      <c r="B162" s="37" t="s">
        <v>108</v>
      </c>
      <c r="C162" s="54">
        <v>60.2079957557252</v>
      </c>
      <c r="D162" s="54">
        <v>88.779415702566268</v>
      </c>
      <c r="E162" s="54">
        <v>100</v>
      </c>
      <c r="F162" s="54">
        <v>100</v>
      </c>
      <c r="G162" s="54">
        <v>100</v>
      </c>
      <c r="H162" s="54">
        <v>100</v>
      </c>
      <c r="I162" s="54">
        <v>100</v>
      </c>
      <c r="L162" s="39"/>
    </row>
    <row r="163" spans="2:14" x14ac:dyDescent="0.25">
      <c r="B163" s="37" t="s">
        <v>107</v>
      </c>
      <c r="C163" s="55">
        <f>C162</f>
        <v>60.2079957557252</v>
      </c>
      <c r="D163" s="55">
        <f t="shared" ref="D163:I163" si="68">D162</f>
        <v>88.779415702566268</v>
      </c>
      <c r="E163" s="55">
        <f t="shared" si="68"/>
        <v>100</v>
      </c>
      <c r="F163" s="55">
        <f t="shared" si="68"/>
        <v>100</v>
      </c>
      <c r="G163" s="55">
        <f t="shared" si="68"/>
        <v>100</v>
      </c>
      <c r="H163" s="55">
        <f t="shared" si="68"/>
        <v>100</v>
      </c>
      <c r="I163" s="55">
        <f t="shared" si="68"/>
        <v>100</v>
      </c>
      <c r="L163" s="39"/>
    </row>
    <row r="164" spans="2:14" x14ac:dyDescent="0.25">
      <c r="L164" s="39"/>
    </row>
    <row r="165" spans="2:14" x14ac:dyDescent="0.25">
      <c r="L165" s="39"/>
    </row>
    <row r="166" spans="2:14" x14ac:dyDescent="0.25">
      <c r="B166" s="42" t="s">
        <v>111</v>
      </c>
      <c r="C166" s="130" t="s">
        <v>112</v>
      </c>
      <c r="D166" s="40" t="s">
        <v>113</v>
      </c>
      <c r="E166" s="40" t="s">
        <v>19</v>
      </c>
      <c r="L166" s="39"/>
    </row>
    <row r="167" spans="2:14" x14ac:dyDescent="0.25">
      <c r="B167" s="42" t="s">
        <v>108</v>
      </c>
      <c r="C167" s="59">
        <v>1031.4041353383459</v>
      </c>
      <c r="D167" s="59">
        <v>3069712.4345900971</v>
      </c>
      <c r="E167" s="47">
        <f>Indicatori!M6/CDF!L155</f>
        <v>2.3727707138117089</v>
      </c>
      <c r="L167" s="39"/>
    </row>
    <row r="168" spans="2:14" x14ac:dyDescent="0.25">
      <c r="B168" s="42" t="s">
        <v>107</v>
      </c>
      <c r="C168" s="43">
        <f>C167</f>
        <v>1031.4041353383459</v>
      </c>
      <c r="D168" s="43">
        <f>D167</f>
        <v>3069712.4345900971</v>
      </c>
      <c r="E168" s="50"/>
      <c r="L168" s="39"/>
    </row>
    <row r="169" spans="2:14" x14ac:dyDescent="0.25">
      <c r="L169" s="39"/>
    </row>
    <row r="170" spans="2:14" ht="14.4" thickBot="1" x14ac:dyDescent="0.3">
      <c r="L170" s="39"/>
    </row>
    <row r="171" spans="2:14" x14ac:dyDescent="0.25">
      <c r="B171" s="154" t="s">
        <v>48</v>
      </c>
      <c r="C171" s="155"/>
      <c r="E171" s="15" t="s">
        <v>49</v>
      </c>
      <c r="F171" s="15" t="s">
        <v>79</v>
      </c>
      <c r="L171" s="39"/>
    </row>
    <row r="172" spans="2:14" ht="15" customHeight="1" thickBot="1" x14ac:dyDescent="0.3">
      <c r="B172" s="45" t="s">
        <v>49</v>
      </c>
      <c r="C172" s="46" t="s">
        <v>19</v>
      </c>
      <c r="E172" s="15" t="s">
        <v>19</v>
      </c>
      <c r="F172" s="15" t="s">
        <v>78</v>
      </c>
      <c r="L172" s="39"/>
    </row>
    <row r="173" spans="2:14" x14ac:dyDescent="0.25">
      <c r="L173" s="39"/>
    </row>
    <row r="174" spans="2:14" x14ac:dyDescent="0.25">
      <c r="L174" s="39"/>
      <c r="N174" s="20" t="s">
        <v>50</v>
      </c>
    </row>
    <row r="175" spans="2:14" x14ac:dyDescent="0.25">
      <c r="B175" s="37" t="s">
        <v>110</v>
      </c>
      <c r="C175" s="37">
        <v>2021</v>
      </c>
      <c r="D175" s="37">
        <f t="shared" ref="D175" si="69">+C175+1</f>
        <v>2022</v>
      </c>
      <c r="E175" s="37">
        <f t="shared" ref="E175" si="70">+D175+1</f>
        <v>2023</v>
      </c>
      <c r="F175" s="37">
        <f t="shared" ref="F175" si="71">+E175+1</f>
        <v>2024</v>
      </c>
      <c r="G175" s="37">
        <f t="shared" ref="G175" si="72">+F175+1</f>
        <v>2025</v>
      </c>
      <c r="H175" s="37">
        <f t="shared" ref="H175" si="73">+G175+1</f>
        <v>2026</v>
      </c>
      <c r="I175" s="37">
        <f t="shared" ref="I175" si="74">+H175+1</f>
        <v>2027</v>
      </c>
      <c r="J175" s="37">
        <f t="shared" ref="J175" si="75">+I175+1</f>
        <v>2028</v>
      </c>
      <c r="K175" s="37">
        <f t="shared" ref="K175" si="76">+J175+1</f>
        <v>2029</v>
      </c>
      <c r="L175" s="39"/>
    </row>
    <row r="176" spans="2:14" x14ac:dyDescent="0.25">
      <c r="B176" s="37" t="s">
        <v>107</v>
      </c>
      <c r="C176" s="143">
        <f>$E$167*C158</f>
        <v>0.27288272801381247</v>
      </c>
      <c r="D176" s="143">
        <f t="shared" ref="D176:K176" si="77">$E$167*D158</f>
        <v>1.6372963680828747</v>
      </c>
      <c r="E176" s="143">
        <f t="shared" si="77"/>
        <v>26.469624617339807</v>
      </c>
      <c r="F176" s="143">
        <f t="shared" si="77"/>
        <v>139.71595674307198</v>
      </c>
      <c r="G176" s="143">
        <f t="shared" si="77"/>
        <v>265.51489435743952</v>
      </c>
      <c r="H176" s="143">
        <f t="shared" si="77"/>
        <v>391.31383197180708</v>
      </c>
      <c r="I176" s="143">
        <f>$E$167*I158</f>
        <v>517.11276958617464</v>
      </c>
      <c r="J176" s="143">
        <f t="shared" si="77"/>
        <v>517.11276958617464</v>
      </c>
      <c r="K176" s="143">
        <f t="shared" si="77"/>
        <v>517.11276958617464</v>
      </c>
      <c r="L176" s="39"/>
    </row>
    <row r="177" spans="2:12" x14ac:dyDescent="0.25">
      <c r="C177" s="144"/>
      <c r="D177" s="144"/>
      <c r="E177" s="144"/>
      <c r="F177" s="144"/>
      <c r="G177" s="144"/>
      <c r="H177" s="144"/>
      <c r="I177" s="144"/>
      <c r="J177" s="144"/>
      <c r="K177" s="144"/>
      <c r="L177" s="39"/>
    </row>
    <row r="178" spans="2:12" s="31" customFormat="1" x14ac:dyDescent="0.25">
      <c r="B178" s="49" t="s">
        <v>49</v>
      </c>
      <c r="C178" s="146"/>
      <c r="D178" s="144"/>
      <c r="E178" s="144"/>
      <c r="F178" s="144"/>
      <c r="G178" s="144"/>
      <c r="H178" s="144"/>
      <c r="I178" s="144"/>
      <c r="J178" s="144"/>
      <c r="K178" s="144"/>
      <c r="L178" s="39"/>
    </row>
    <row r="179" spans="2:12" x14ac:dyDescent="0.25">
      <c r="B179" s="37" t="s">
        <v>46</v>
      </c>
      <c r="C179" s="147">
        <f>F176</f>
        <v>139.71595674307198</v>
      </c>
      <c r="D179" s="148"/>
      <c r="E179" s="148"/>
      <c r="F179" s="148"/>
      <c r="G179" s="148"/>
      <c r="H179" s="148"/>
      <c r="I179" s="148"/>
      <c r="J179" s="148"/>
      <c r="K179" s="148"/>
      <c r="L179" s="39"/>
    </row>
    <row r="180" spans="2:12" x14ac:dyDescent="0.25">
      <c r="B180" s="37" t="s">
        <v>47</v>
      </c>
      <c r="C180" s="147">
        <f>K176</f>
        <v>517.11276958617464</v>
      </c>
      <c r="D180" s="144"/>
      <c r="E180" s="144"/>
      <c r="F180" s="144"/>
      <c r="G180" s="144"/>
      <c r="H180" s="144"/>
      <c r="I180" s="144"/>
      <c r="J180" s="144"/>
      <c r="K180" s="144"/>
      <c r="L180" s="144"/>
    </row>
    <row r="191" spans="2:12" x14ac:dyDescent="0.2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2:12" x14ac:dyDescent="0.2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1:31" x14ac:dyDescent="0.2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1:31" x14ac:dyDescent="0.2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1:31" ht="14.4" thickBot="1" x14ac:dyDescent="0.3">
      <c r="A195" s="16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1:31" ht="19.2" x14ac:dyDescent="0.35">
      <c r="A196" s="164">
        <v>3.1</v>
      </c>
      <c r="B196" s="17" t="s">
        <v>39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31" s="31" customFormat="1" ht="19.2" x14ac:dyDescent="0.35">
      <c r="A197" s="166"/>
      <c r="B197" s="33" t="s">
        <v>119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</row>
    <row r="198" spans="1:31" ht="19.2" customHeight="1" x14ac:dyDescent="0.2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31" ht="19.2" customHeight="1" x14ac:dyDescent="0.25">
      <c r="B199" s="20" t="s">
        <v>1</v>
      </c>
      <c r="C199" s="52">
        <f>123730000*4.87</f>
        <v>602565100</v>
      </c>
      <c r="D199" s="15" t="s">
        <v>84</v>
      </c>
    </row>
    <row r="200" spans="1:31" x14ac:dyDescent="0.25">
      <c r="B200" s="20" t="s">
        <v>2</v>
      </c>
      <c r="C200" s="48">
        <f>C199/D217</f>
        <v>77.393238129769131</v>
      </c>
    </row>
    <row r="201" spans="1:31" x14ac:dyDescent="0.25">
      <c r="N201" s="20" t="s">
        <v>115</v>
      </c>
      <c r="W201" s="20" t="s">
        <v>116</v>
      </c>
    </row>
    <row r="202" spans="1:31" x14ac:dyDescent="0.25">
      <c r="B202" s="37"/>
      <c r="C202" s="37">
        <v>2014</v>
      </c>
      <c r="D202" s="37">
        <f t="shared" ref="D202" si="78">+C202+1</f>
        <v>2015</v>
      </c>
      <c r="E202" s="37">
        <f t="shared" ref="E202" si="79">+D202+1</f>
        <v>2016</v>
      </c>
      <c r="F202" s="37">
        <f t="shared" ref="F202" si="80">+E202+1</f>
        <v>2017</v>
      </c>
      <c r="G202" s="37">
        <f t="shared" ref="G202" si="81">+F202+1</f>
        <v>2018</v>
      </c>
      <c r="H202" s="37">
        <f t="shared" ref="H202" si="82">+G202+1</f>
        <v>2019</v>
      </c>
      <c r="I202" s="37">
        <f t="shared" ref="I202" si="83">+H202+1</f>
        <v>2020</v>
      </c>
      <c r="J202" s="37">
        <f t="shared" ref="J202" si="84">+I202+1</f>
        <v>2021</v>
      </c>
      <c r="K202" s="37">
        <f t="shared" ref="K202" si="85">+J202+1</f>
        <v>2022</v>
      </c>
      <c r="L202" s="37">
        <f t="shared" ref="L202" si="86">+K202+1</f>
        <v>2023</v>
      </c>
    </row>
    <row r="203" spans="1:31" x14ac:dyDescent="0.25">
      <c r="B203" s="37" t="s">
        <v>109</v>
      </c>
      <c r="C203" s="36">
        <v>0</v>
      </c>
      <c r="D203" s="36">
        <v>118</v>
      </c>
      <c r="E203" s="36">
        <v>148</v>
      </c>
      <c r="F203" s="36">
        <v>268</v>
      </c>
      <c r="G203" s="36">
        <v>440</v>
      </c>
      <c r="H203" s="36">
        <v>628</v>
      </c>
    </row>
    <row r="204" spans="1:31" x14ac:dyDescent="0.25">
      <c r="B204" s="37" t="s">
        <v>106</v>
      </c>
      <c r="I204" s="38">
        <v>808</v>
      </c>
      <c r="J204" s="38">
        <v>988</v>
      </c>
      <c r="K204" s="38">
        <v>988</v>
      </c>
      <c r="L204" s="38">
        <v>988</v>
      </c>
    </row>
    <row r="205" spans="1:31" x14ac:dyDescent="0.25">
      <c r="I205" s="39"/>
      <c r="J205" s="39"/>
      <c r="K205" s="39"/>
      <c r="L205" s="39"/>
    </row>
    <row r="206" spans="1:31" x14ac:dyDescent="0.25">
      <c r="B206" s="37" t="s">
        <v>3</v>
      </c>
      <c r="C206" s="37">
        <v>2021</v>
      </c>
      <c r="D206" s="37">
        <f t="shared" ref="D206" si="87">+C206+1</f>
        <v>2022</v>
      </c>
      <c r="E206" s="37">
        <f t="shared" ref="E206" si="88">+D206+1</f>
        <v>2023</v>
      </c>
      <c r="F206" s="37">
        <f t="shared" ref="F206" si="89">+E206+1</f>
        <v>2024</v>
      </c>
      <c r="G206" s="37">
        <f t="shared" ref="G206" si="90">+F206+1</f>
        <v>2025</v>
      </c>
      <c r="H206" s="37">
        <f t="shared" ref="H206" si="91">+G206+1</f>
        <v>2026</v>
      </c>
      <c r="I206" s="37">
        <f t="shared" ref="I206" si="92">+H206+1</f>
        <v>2027</v>
      </c>
      <c r="J206" s="37">
        <f t="shared" ref="J206" si="93">+I206+1</f>
        <v>2028</v>
      </c>
      <c r="K206" s="37">
        <f t="shared" ref="K206" si="94">+J206+1</f>
        <v>2029</v>
      </c>
      <c r="L206" s="39"/>
    </row>
    <row r="207" spans="1:31" x14ac:dyDescent="0.25">
      <c r="B207" s="37" t="s">
        <v>107</v>
      </c>
      <c r="C207" s="43">
        <f>$C$200*(D203/$L$204)</f>
        <v>9.2433219628671637</v>
      </c>
      <c r="D207" s="43">
        <f t="shared" ref="D207:G207" si="95">$C$200*(E203/$L$204)</f>
        <v>11.593319072070679</v>
      </c>
      <c r="E207" s="43">
        <f t="shared" si="95"/>
        <v>20.993307508884744</v>
      </c>
      <c r="F207" s="43">
        <f t="shared" si="95"/>
        <v>34.466624268318235</v>
      </c>
      <c r="G207" s="43">
        <f t="shared" si="95"/>
        <v>49.193272819326936</v>
      </c>
      <c r="H207" s="43">
        <f>$C$200*(I204/$L$204)</f>
        <v>63.293255474548033</v>
      </c>
      <c r="I207" s="43">
        <f t="shared" ref="I207:K207" si="96">$C$200*(J204/$L$204)</f>
        <v>77.393238129769131</v>
      </c>
      <c r="J207" s="43">
        <f t="shared" si="96"/>
        <v>77.393238129769131</v>
      </c>
      <c r="K207" s="43">
        <f t="shared" si="96"/>
        <v>77.393238129769131</v>
      </c>
      <c r="L207" s="39"/>
    </row>
    <row r="208" spans="1:31" x14ac:dyDescent="0.25">
      <c r="L208" s="39"/>
    </row>
    <row r="209" spans="2:12" x14ac:dyDescent="0.25">
      <c r="L209" s="39"/>
    </row>
    <row r="210" spans="2:12" x14ac:dyDescent="0.25">
      <c r="B210" s="37" t="s">
        <v>116</v>
      </c>
      <c r="C210" s="40" t="s">
        <v>4</v>
      </c>
      <c r="D210" s="40" t="s">
        <v>5</v>
      </c>
      <c r="E210" s="40" t="s">
        <v>6</v>
      </c>
      <c r="F210" s="40" t="s">
        <v>7</v>
      </c>
      <c r="G210" s="40" t="s">
        <v>8</v>
      </c>
      <c r="H210" s="40" t="s">
        <v>9</v>
      </c>
      <c r="I210" s="40" t="s">
        <v>10</v>
      </c>
      <c r="J210" s="41"/>
      <c r="K210" s="41"/>
      <c r="L210" s="39"/>
    </row>
    <row r="211" spans="2:12" x14ac:dyDescent="0.25">
      <c r="B211" s="37" t="s">
        <v>108</v>
      </c>
      <c r="C211" s="54">
        <v>48.811648248944131</v>
      </c>
      <c r="D211" s="54">
        <v>76.4827601681923</v>
      </c>
      <c r="E211" s="54">
        <v>92.612759640091141</v>
      </c>
      <c r="F211" s="54">
        <v>100</v>
      </c>
      <c r="G211" s="54">
        <v>100</v>
      </c>
      <c r="H211" s="54">
        <v>100</v>
      </c>
      <c r="I211" s="54">
        <v>100</v>
      </c>
      <c r="L211" s="39"/>
    </row>
    <row r="212" spans="2:12" x14ac:dyDescent="0.25">
      <c r="B212" s="37" t="s">
        <v>107</v>
      </c>
      <c r="C212" s="55">
        <f>C211</f>
        <v>48.811648248944131</v>
      </c>
      <c r="D212" s="55">
        <f t="shared" ref="D212:I212" si="97">D211</f>
        <v>76.4827601681923</v>
      </c>
      <c r="E212" s="55">
        <f t="shared" si="97"/>
        <v>92.612759640091141</v>
      </c>
      <c r="F212" s="55">
        <f t="shared" si="97"/>
        <v>100</v>
      </c>
      <c r="G212" s="55">
        <f t="shared" si="97"/>
        <v>100</v>
      </c>
      <c r="H212" s="55">
        <f t="shared" si="97"/>
        <v>100</v>
      </c>
      <c r="I212" s="55">
        <f t="shared" si="97"/>
        <v>100</v>
      </c>
      <c r="L212" s="39"/>
    </row>
    <row r="213" spans="2:12" x14ac:dyDescent="0.25">
      <c r="L213" s="39"/>
    </row>
    <row r="214" spans="2:12" x14ac:dyDescent="0.25">
      <c r="L214" s="39"/>
    </row>
    <row r="215" spans="2:12" x14ac:dyDescent="0.25">
      <c r="B215" s="42" t="s">
        <v>111</v>
      </c>
      <c r="C215" s="130" t="s">
        <v>112</v>
      </c>
      <c r="D215" s="130" t="s">
        <v>113</v>
      </c>
      <c r="E215" s="130" t="s">
        <v>52</v>
      </c>
      <c r="L215" s="39"/>
    </row>
    <row r="216" spans="2:12" x14ac:dyDescent="0.25">
      <c r="B216" s="42" t="s">
        <v>108</v>
      </c>
      <c r="C216" s="59">
        <v>1392.302295918367</v>
      </c>
      <c r="D216" s="59">
        <v>7785758.996020413</v>
      </c>
      <c r="E216" s="47">
        <f>SUM(Indicatori!M7:M8)/L204</f>
        <v>48.273140978998356</v>
      </c>
      <c r="F216" s="151"/>
      <c r="L216" s="39"/>
    </row>
    <row r="217" spans="2:12" x14ac:dyDescent="0.25">
      <c r="B217" s="42" t="s">
        <v>107</v>
      </c>
      <c r="C217" s="43">
        <f>C216</f>
        <v>1392.302295918367</v>
      </c>
      <c r="D217" s="44">
        <f>D216</f>
        <v>7785758.996020413</v>
      </c>
      <c r="E217" s="43">
        <f>E216</f>
        <v>48.273140978998356</v>
      </c>
      <c r="L217" s="39"/>
    </row>
    <row r="218" spans="2:12" x14ac:dyDescent="0.25">
      <c r="L218" s="39"/>
    </row>
    <row r="219" spans="2:12" ht="14.4" thickBot="1" x14ac:dyDescent="0.3">
      <c r="L219" s="39"/>
    </row>
    <row r="220" spans="2:12" x14ac:dyDescent="0.25">
      <c r="B220" s="154" t="s">
        <v>48</v>
      </c>
      <c r="C220" s="155"/>
      <c r="E220" s="15" t="s">
        <v>51</v>
      </c>
      <c r="F220" s="15" t="s">
        <v>54</v>
      </c>
      <c r="L220" s="39"/>
    </row>
    <row r="221" spans="2:12" ht="15" customHeight="1" thickBot="1" x14ac:dyDescent="0.3">
      <c r="B221" s="142" t="s">
        <v>51</v>
      </c>
      <c r="C221" s="46" t="s">
        <v>52</v>
      </c>
      <c r="E221" s="15" t="s">
        <v>52</v>
      </c>
      <c r="F221" s="15" t="s">
        <v>53</v>
      </c>
      <c r="L221" s="39"/>
    </row>
    <row r="222" spans="2:12" ht="15" customHeight="1" x14ac:dyDescent="0.25">
      <c r="L222" s="39"/>
    </row>
    <row r="223" spans="2:12" ht="15" customHeight="1" x14ac:dyDescent="0.25">
      <c r="L223" s="39"/>
    </row>
    <row r="224" spans="2:12" ht="15" customHeight="1" x14ac:dyDescent="0.25">
      <c r="B224" s="37" t="s">
        <v>110</v>
      </c>
      <c r="C224" s="37">
        <v>2021</v>
      </c>
      <c r="D224" s="37">
        <f t="shared" ref="D224" si="98">+C224+1</f>
        <v>2022</v>
      </c>
      <c r="E224" s="37">
        <f t="shared" ref="E224" si="99">+D224+1</f>
        <v>2023</v>
      </c>
      <c r="F224" s="37">
        <f t="shared" ref="F224" si="100">+E224+1</f>
        <v>2024</v>
      </c>
      <c r="G224" s="37">
        <f t="shared" ref="G224" si="101">+F224+1</f>
        <v>2025</v>
      </c>
      <c r="H224" s="37">
        <f t="shared" ref="H224" si="102">+G224+1</f>
        <v>2026</v>
      </c>
      <c r="I224" s="37">
        <f t="shared" ref="I224" si="103">+H224+1</f>
        <v>2027</v>
      </c>
      <c r="J224" s="37">
        <f t="shared" ref="J224" si="104">+I224+1</f>
        <v>2028</v>
      </c>
      <c r="K224" s="37">
        <f t="shared" ref="K224" si="105">+J224+1</f>
        <v>2029</v>
      </c>
      <c r="L224" s="39"/>
    </row>
    <row r="225" spans="2:12" ht="15" customHeight="1" x14ac:dyDescent="0.25">
      <c r="B225" s="37" t="s">
        <v>107</v>
      </c>
      <c r="C225" s="143">
        <f>$E$217*C207</f>
        <v>446.20418422775839</v>
      </c>
      <c r="D225" s="143">
        <f t="shared" ref="D225:K225" si="106">$E$217*D207</f>
        <v>559.64592598057834</v>
      </c>
      <c r="E225" s="143">
        <f t="shared" si="106"/>
        <v>1013.412892991858</v>
      </c>
      <c r="F225" s="143">
        <f t="shared" si="106"/>
        <v>1663.8122123746923</v>
      </c>
      <c r="G225" s="143">
        <f t="shared" si="106"/>
        <v>2374.7137940256971</v>
      </c>
      <c r="H225" s="143">
        <f t="shared" si="106"/>
        <v>3055.3642445426167</v>
      </c>
      <c r="I225" s="143">
        <f t="shared" si="106"/>
        <v>3736.0146950595363</v>
      </c>
      <c r="J225" s="143">
        <f t="shared" si="106"/>
        <v>3736.0146950595363</v>
      </c>
      <c r="K225" s="143">
        <f t="shared" si="106"/>
        <v>3736.0146950595363</v>
      </c>
      <c r="L225" s="39"/>
    </row>
    <row r="226" spans="2:12" ht="15" customHeight="1" x14ac:dyDescent="0.25">
      <c r="C226" s="144"/>
      <c r="D226" s="144"/>
      <c r="E226" s="144"/>
      <c r="F226" s="144"/>
      <c r="G226" s="144"/>
      <c r="H226" s="144"/>
      <c r="I226" s="144"/>
      <c r="J226" s="144"/>
      <c r="K226" s="144"/>
      <c r="L226" s="39"/>
    </row>
    <row r="227" spans="2:12" ht="15" customHeight="1" x14ac:dyDescent="0.25">
      <c r="B227" s="97" t="s">
        <v>51</v>
      </c>
      <c r="C227" s="146"/>
      <c r="D227" s="144"/>
      <c r="E227" s="144"/>
      <c r="F227" s="144"/>
      <c r="G227" s="144"/>
      <c r="H227" s="144"/>
      <c r="I227" s="144"/>
      <c r="J227" s="144"/>
      <c r="K227" s="144"/>
      <c r="L227" s="144"/>
    </row>
    <row r="228" spans="2:12" ht="15" customHeight="1" x14ac:dyDescent="0.25">
      <c r="B228" s="37" t="s">
        <v>46</v>
      </c>
      <c r="C228" s="147">
        <f>F225</f>
        <v>1663.8122123746923</v>
      </c>
      <c r="D228" s="148"/>
      <c r="E228" s="148"/>
      <c r="F228" s="148"/>
      <c r="G228" s="148"/>
      <c r="H228" s="148"/>
      <c r="I228" s="148"/>
      <c r="J228" s="148"/>
      <c r="K228" s="148"/>
      <c r="L228" s="148"/>
    </row>
    <row r="229" spans="2:12" ht="15" customHeight="1" x14ac:dyDescent="0.25">
      <c r="B229" s="37" t="s">
        <v>47</v>
      </c>
      <c r="C229" s="147">
        <f>K225</f>
        <v>3736.0146950595363</v>
      </c>
      <c r="D229" s="144"/>
      <c r="E229" s="144"/>
      <c r="F229" s="144"/>
      <c r="G229" s="144"/>
      <c r="H229" s="144"/>
      <c r="I229" s="144"/>
      <c r="J229" s="144"/>
      <c r="K229" s="144"/>
      <c r="L229" s="144"/>
    </row>
    <row r="230" spans="2:12" ht="15" customHeight="1" x14ac:dyDescent="0.25"/>
    <row r="231" spans="2:12" ht="15" customHeight="1" x14ac:dyDescent="0.25">
      <c r="L231" s="19"/>
    </row>
    <row r="232" spans="2:12" ht="15" customHeight="1" x14ac:dyDescent="0.25">
      <c r="L232" s="19"/>
    </row>
    <row r="233" spans="2:12" ht="15" customHeight="1" x14ac:dyDescent="0.25">
      <c r="L233" s="19"/>
    </row>
    <row r="234" spans="2:12" ht="15" customHeight="1" x14ac:dyDescent="0.25">
      <c r="L234" s="19"/>
    </row>
    <row r="235" spans="2:12" ht="15" customHeight="1" x14ac:dyDescent="0.25">
      <c r="L235" s="19"/>
    </row>
    <row r="236" spans="2:12" ht="15" customHeight="1" x14ac:dyDescent="0.25">
      <c r="L236" s="19"/>
    </row>
    <row r="237" spans="2:12" ht="15" customHeight="1" x14ac:dyDescent="0.25">
      <c r="L237" s="19"/>
    </row>
    <row r="238" spans="2:12" ht="15" customHeight="1" x14ac:dyDescent="0.25">
      <c r="L238" s="19"/>
    </row>
    <row r="239" spans="2:12" ht="15" customHeight="1" x14ac:dyDescent="0.25">
      <c r="L239" s="19"/>
    </row>
    <row r="240" spans="2:12" ht="15" customHeight="1" x14ac:dyDescent="0.25">
      <c r="L240" s="19"/>
    </row>
    <row r="241" spans="1:31" ht="15" customHeight="1" thickBot="1" x14ac:dyDescent="0.3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58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</row>
    <row r="242" spans="1:31" ht="19.2" customHeight="1" x14ac:dyDescent="0.35">
      <c r="A242" s="160">
        <v>3.2</v>
      </c>
      <c r="B242" s="17" t="s">
        <v>41</v>
      </c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1:31" s="31" customFormat="1" ht="19.2" customHeight="1" x14ac:dyDescent="0.35">
      <c r="A243" s="161"/>
      <c r="B243" s="33" t="s">
        <v>95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</row>
    <row r="244" spans="1:31" s="31" customFormat="1" ht="19.2" customHeight="1" x14ac:dyDescent="0.35">
      <c r="A244" s="60"/>
      <c r="B244" s="33"/>
      <c r="C244" s="32"/>
      <c r="D244" s="32"/>
      <c r="E244" s="32"/>
      <c r="F244" s="32"/>
      <c r="G244" s="32"/>
      <c r="H244" s="32"/>
      <c r="I244" s="32"/>
      <c r="J244" s="32"/>
      <c r="K244" s="32"/>
      <c r="L244" s="32"/>
    </row>
    <row r="245" spans="1:31" s="31" customFormat="1" ht="19.2" customHeight="1" x14ac:dyDescent="0.25">
      <c r="A245" s="60"/>
      <c r="B245" s="61" t="s">
        <v>104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</row>
    <row r="246" spans="1:31" ht="14.4" thickBot="1" x14ac:dyDescent="0.3">
      <c r="A246" s="16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</row>
    <row r="247" spans="1:31" ht="19.2" customHeight="1" x14ac:dyDescent="0.35">
      <c r="A247" s="164">
        <v>3.3</v>
      </c>
      <c r="B247" s="17" t="s">
        <v>40</v>
      </c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1:31" s="31" customFormat="1" ht="19.2" customHeight="1" x14ac:dyDescent="0.35">
      <c r="A248" s="166"/>
      <c r="B248" s="33" t="s">
        <v>96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</row>
    <row r="249" spans="1:31" ht="19.2" customHeight="1" x14ac:dyDescent="0.25"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1:31" ht="19.2" customHeight="1" x14ac:dyDescent="0.25">
      <c r="B250" s="20" t="s">
        <v>1</v>
      </c>
      <c r="C250" s="52">
        <f>139196000*4.87</f>
        <v>677884520</v>
      </c>
      <c r="D250" s="15" t="s">
        <v>84</v>
      </c>
    </row>
    <row r="251" spans="1:31" ht="13.8" customHeight="1" x14ac:dyDescent="0.25">
      <c r="B251" s="20" t="s">
        <v>2</v>
      </c>
      <c r="C251" s="51">
        <f>C250/D268</f>
        <v>72.172906617523068</v>
      </c>
    </row>
    <row r="252" spans="1:31" ht="14.4" customHeight="1" x14ac:dyDescent="0.25">
      <c r="N252" s="20" t="s">
        <v>115</v>
      </c>
      <c r="W252" s="20" t="s">
        <v>116</v>
      </c>
    </row>
    <row r="253" spans="1:31" ht="13.8" customHeight="1" x14ac:dyDescent="0.25">
      <c r="B253" s="37"/>
      <c r="C253" s="37">
        <v>2014</v>
      </c>
      <c r="D253" s="37">
        <f t="shared" ref="D253" si="107">+C253+1</f>
        <v>2015</v>
      </c>
      <c r="E253" s="37">
        <f t="shared" ref="E253" si="108">+D253+1</f>
        <v>2016</v>
      </c>
      <c r="F253" s="37">
        <f t="shared" ref="F253" si="109">+E253+1</f>
        <v>2017</v>
      </c>
      <c r="G253" s="37">
        <f t="shared" ref="G253" si="110">+F253+1</f>
        <v>2018</v>
      </c>
      <c r="H253" s="37">
        <f t="shared" ref="H253" si="111">+G253+1</f>
        <v>2019</v>
      </c>
      <c r="I253" s="37">
        <f t="shared" ref="I253" si="112">+H253+1</f>
        <v>2020</v>
      </c>
      <c r="J253" s="37">
        <f t="shared" ref="J253" si="113">+I253+1</f>
        <v>2021</v>
      </c>
      <c r="K253" s="37">
        <f t="shared" ref="K253" si="114">+J253+1</f>
        <v>2022</v>
      </c>
      <c r="L253" s="37">
        <f t="shared" ref="L253" si="115">+K253+1</f>
        <v>2023</v>
      </c>
    </row>
    <row r="254" spans="1:31" ht="14.4" customHeight="1" x14ac:dyDescent="0.25">
      <c r="B254" s="37" t="s">
        <v>109</v>
      </c>
      <c r="C254" s="36">
        <v>0</v>
      </c>
      <c r="D254" s="36">
        <v>0</v>
      </c>
      <c r="E254" s="36">
        <v>0</v>
      </c>
      <c r="F254" s="36">
        <v>0</v>
      </c>
      <c r="G254" s="36">
        <v>8</v>
      </c>
      <c r="H254" s="36">
        <v>25</v>
      </c>
    </row>
    <row r="255" spans="1:31" ht="13.8" customHeight="1" x14ac:dyDescent="0.25">
      <c r="B255" s="37" t="s">
        <v>106</v>
      </c>
      <c r="I255" s="38">
        <v>42</v>
      </c>
      <c r="J255" s="38">
        <v>59</v>
      </c>
      <c r="K255" s="38">
        <v>59</v>
      </c>
      <c r="L255" s="38">
        <v>59</v>
      </c>
    </row>
    <row r="256" spans="1:31" ht="14.4" customHeight="1" x14ac:dyDescent="0.25">
      <c r="I256" s="39"/>
      <c r="J256" s="39"/>
      <c r="K256" s="39"/>
      <c r="L256" s="39"/>
    </row>
    <row r="257" spans="2:12" ht="13.8" customHeight="1" x14ac:dyDescent="0.25">
      <c r="B257" s="37" t="s">
        <v>3</v>
      </c>
      <c r="C257" s="37">
        <v>2021</v>
      </c>
      <c r="D257" s="37">
        <f t="shared" ref="D257" si="116">+C257+1</f>
        <v>2022</v>
      </c>
      <c r="E257" s="37">
        <f t="shared" ref="E257" si="117">+D257+1</f>
        <v>2023</v>
      </c>
      <c r="F257" s="37">
        <f t="shared" ref="F257" si="118">+E257+1</f>
        <v>2024</v>
      </c>
      <c r="G257" s="37">
        <f t="shared" ref="G257" si="119">+F257+1</f>
        <v>2025</v>
      </c>
      <c r="H257" s="37">
        <f t="shared" ref="H257" si="120">+G257+1</f>
        <v>2026</v>
      </c>
      <c r="I257" s="37">
        <f t="shared" ref="I257" si="121">+H257+1</f>
        <v>2027</v>
      </c>
      <c r="J257" s="37">
        <f t="shared" ref="J257" si="122">+I257+1</f>
        <v>2028</v>
      </c>
      <c r="K257" s="37">
        <f t="shared" ref="K257" si="123">+J257+1</f>
        <v>2029</v>
      </c>
      <c r="L257" s="39"/>
    </row>
    <row r="258" spans="2:12" ht="14.4" customHeight="1" x14ac:dyDescent="0.25">
      <c r="B258" s="37" t="s">
        <v>107</v>
      </c>
      <c r="C258" s="43">
        <f>$C$251*(D254/$L$255)</f>
        <v>0</v>
      </c>
      <c r="D258" s="43">
        <f t="shared" ref="D258:G258" si="124">$C$251*(E254/$L$255)</f>
        <v>0</v>
      </c>
      <c r="E258" s="43">
        <f t="shared" si="124"/>
        <v>0</v>
      </c>
      <c r="F258" s="43">
        <f t="shared" si="124"/>
        <v>9.7861568294946526</v>
      </c>
      <c r="G258" s="43">
        <f t="shared" si="124"/>
        <v>30.58174009217079</v>
      </c>
      <c r="H258" s="43">
        <f>$C$251*(I255/$L$255)</f>
        <v>51.377323354846929</v>
      </c>
      <c r="I258" s="43">
        <f t="shared" ref="I258:K258" si="125">$C$251*(J255/$L$255)</f>
        <v>72.172906617523068</v>
      </c>
      <c r="J258" s="43">
        <f t="shared" si="125"/>
        <v>72.172906617523068</v>
      </c>
      <c r="K258" s="43">
        <f t="shared" si="125"/>
        <v>72.172906617523068</v>
      </c>
      <c r="L258" s="39"/>
    </row>
    <row r="259" spans="2:12" ht="13.8" customHeight="1" x14ac:dyDescent="0.25">
      <c r="L259" s="39"/>
    </row>
    <row r="260" spans="2:12" ht="14.4" customHeight="1" x14ac:dyDescent="0.25">
      <c r="L260" s="39"/>
    </row>
    <row r="261" spans="2:12" ht="13.8" customHeight="1" x14ac:dyDescent="0.25">
      <c r="B261" s="37" t="s">
        <v>116</v>
      </c>
      <c r="C261" s="40" t="s">
        <v>4</v>
      </c>
      <c r="D261" s="40" t="s">
        <v>5</v>
      </c>
      <c r="E261" s="40" t="s">
        <v>6</v>
      </c>
      <c r="F261" s="40" t="s">
        <v>7</v>
      </c>
      <c r="G261" s="40" t="s">
        <v>8</v>
      </c>
      <c r="H261" s="40" t="s">
        <v>9</v>
      </c>
      <c r="I261" s="40" t="s">
        <v>10</v>
      </c>
      <c r="J261" s="41"/>
      <c r="K261" s="41"/>
      <c r="L261" s="39"/>
    </row>
    <row r="262" spans="2:12" ht="14.4" customHeight="1" x14ac:dyDescent="0.25">
      <c r="B262" s="37" t="s">
        <v>108</v>
      </c>
      <c r="C262" s="54">
        <v>56.655105299527158</v>
      </c>
      <c r="D262" s="54">
        <v>84.829740252914959</v>
      </c>
      <c r="E262" s="54">
        <v>98.841011621309846</v>
      </c>
      <c r="F262" s="54">
        <v>100</v>
      </c>
      <c r="G262" s="54">
        <v>100</v>
      </c>
      <c r="H262" s="54">
        <v>100</v>
      </c>
      <c r="I262" s="54">
        <v>100</v>
      </c>
      <c r="L262" s="39"/>
    </row>
    <row r="263" spans="2:12" ht="13.8" customHeight="1" x14ac:dyDescent="0.25">
      <c r="B263" s="37" t="s">
        <v>107</v>
      </c>
      <c r="C263" s="55">
        <f>C262</f>
        <v>56.655105299527158</v>
      </c>
      <c r="D263" s="55">
        <f t="shared" ref="D263:I263" si="126">D262</f>
        <v>84.829740252914959</v>
      </c>
      <c r="E263" s="55">
        <f t="shared" si="126"/>
        <v>98.841011621309846</v>
      </c>
      <c r="F263" s="55">
        <f t="shared" si="126"/>
        <v>100</v>
      </c>
      <c r="G263" s="55">
        <f t="shared" si="126"/>
        <v>100</v>
      </c>
      <c r="H263" s="55">
        <f t="shared" si="126"/>
        <v>100</v>
      </c>
      <c r="I263" s="55">
        <f t="shared" si="126"/>
        <v>100</v>
      </c>
      <c r="L263" s="39"/>
    </row>
    <row r="264" spans="2:12" ht="14.4" customHeight="1" x14ac:dyDescent="0.25">
      <c r="L264" s="39"/>
    </row>
    <row r="265" spans="2:12" ht="13.8" customHeight="1" x14ac:dyDescent="0.25">
      <c r="L265" s="39"/>
    </row>
    <row r="266" spans="2:12" ht="14.4" customHeight="1" x14ac:dyDescent="0.25">
      <c r="B266" s="42" t="s">
        <v>111</v>
      </c>
      <c r="C266" s="130" t="s">
        <v>112</v>
      </c>
      <c r="D266" s="130" t="s">
        <v>113</v>
      </c>
      <c r="E266" s="130" t="s">
        <v>57</v>
      </c>
      <c r="L266" s="39"/>
    </row>
    <row r="267" spans="2:12" ht="13.8" customHeight="1" x14ac:dyDescent="0.25">
      <c r="B267" s="42" t="s">
        <v>108</v>
      </c>
      <c r="C267" s="59">
        <v>1144</v>
      </c>
      <c r="D267" s="59">
        <v>9392506.8529166654</v>
      </c>
      <c r="E267" s="47">
        <f>Indicatori!M9/L255</f>
        <v>0.8291525174743285</v>
      </c>
      <c r="L267" s="39"/>
    </row>
    <row r="268" spans="2:12" ht="14.4" customHeight="1" x14ac:dyDescent="0.25">
      <c r="B268" s="42" t="s">
        <v>107</v>
      </c>
      <c r="C268" s="43">
        <f>C267</f>
        <v>1144</v>
      </c>
      <c r="D268" s="44">
        <f>D267</f>
        <v>9392506.8529166654</v>
      </c>
      <c r="E268" s="44">
        <f>E267</f>
        <v>0.8291525174743285</v>
      </c>
      <c r="L268" s="39"/>
    </row>
    <row r="269" spans="2:12" ht="13.8" customHeight="1" x14ac:dyDescent="0.25">
      <c r="L269" s="39"/>
    </row>
    <row r="270" spans="2:12" ht="14.4" customHeight="1" thickBot="1" x14ac:dyDescent="0.3">
      <c r="L270" s="39"/>
    </row>
    <row r="271" spans="2:12" ht="13.8" customHeight="1" x14ac:dyDescent="0.25">
      <c r="B271" s="154" t="s">
        <v>48</v>
      </c>
      <c r="C271" s="155"/>
      <c r="E271" s="15" t="s">
        <v>55</v>
      </c>
      <c r="F271" s="15" t="s">
        <v>56</v>
      </c>
      <c r="L271" s="39"/>
    </row>
    <row r="272" spans="2:12" ht="15" customHeight="1" thickBot="1" x14ac:dyDescent="0.3">
      <c r="B272" s="142" t="s">
        <v>59</v>
      </c>
      <c r="C272" s="46" t="s">
        <v>57</v>
      </c>
      <c r="E272" s="15" t="s">
        <v>57</v>
      </c>
      <c r="F272" s="15" t="s">
        <v>58</v>
      </c>
      <c r="L272" s="39"/>
    </row>
    <row r="273" spans="2:12" ht="13.8" customHeight="1" x14ac:dyDescent="0.25">
      <c r="L273" s="39"/>
    </row>
    <row r="274" spans="2:12" ht="14.4" customHeight="1" x14ac:dyDescent="0.25">
      <c r="L274" s="39"/>
    </row>
    <row r="275" spans="2:12" ht="13.8" customHeight="1" x14ac:dyDescent="0.25">
      <c r="B275" s="37" t="s">
        <v>110</v>
      </c>
      <c r="C275" s="37">
        <v>2021</v>
      </c>
      <c r="D275" s="37">
        <f t="shared" ref="D275" si="127">+C275+1</f>
        <v>2022</v>
      </c>
      <c r="E275" s="37">
        <f t="shared" ref="E275" si="128">+D275+1</f>
        <v>2023</v>
      </c>
      <c r="F275" s="37">
        <f t="shared" ref="F275" si="129">+E275+1</f>
        <v>2024</v>
      </c>
      <c r="G275" s="37">
        <f t="shared" ref="G275" si="130">+F275+1</f>
        <v>2025</v>
      </c>
      <c r="H275" s="37">
        <f t="shared" ref="H275" si="131">+G275+1</f>
        <v>2026</v>
      </c>
      <c r="I275" s="37">
        <f t="shared" ref="I275" si="132">+H275+1</f>
        <v>2027</v>
      </c>
      <c r="J275" s="37">
        <f t="shared" ref="J275" si="133">+I275+1</f>
        <v>2028</v>
      </c>
      <c r="K275" s="37">
        <f t="shared" ref="K275" si="134">+J275+1</f>
        <v>2029</v>
      </c>
      <c r="L275" s="39"/>
    </row>
    <row r="276" spans="2:12" ht="14.4" customHeight="1" x14ac:dyDescent="0.25">
      <c r="B276" s="37" t="s">
        <v>107</v>
      </c>
      <c r="C276" s="143">
        <f>$E$268*C258</f>
        <v>0</v>
      </c>
      <c r="D276" s="143">
        <f t="shared" ref="D276:K276" si="135">$E$268*D258</f>
        <v>0</v>
      </c>
      <c r="E276" s="143">
        <f t="shared" si="135"/>
        <v>0</v>
      </c>
      <c r="F276" s="143">
        <f t="shared" si="135"/>
        <v>8.1142165715740848</v>
      </c>
      <c r="G276" s="143">
        <f t="shared" si="135"/>
        <v>25.356926786169012</v>
      </c>
      <c r="H276" s="143">
        <f t="shared" si="135"/>
        <v>42.599637000763941</v>
      </c>
      <c r="I276" s="143">
        <f t="shared" si="135"/>
        <v>59.842347215358878</v>
      </c>
      <c r="J276" s="143">
        <f t="shared" si="135"/>
        <v>59.842347215358878</v>
      </c>
      <c r="K276" s="143">
        <f t="shared" si="135"/>
        <v>59.842347215358878</v>
      </c>
      <c r="L276" s="39"/>
    </row>
    <row r="277" spans="2:12" ht="13.8" customHeight="1" x14ac:dyDescent="0.25">
      <c r="C277" s="144"/>
      <c r="D277" s="144"/>
      <c r="E277" s="144"/>
      <c r="F277" s="144"/>
      <c r="G277" s="144"/>
      <c r="H277" s="144"/>
      <c r="I277" s="144"/>
      <c r="J277" s="144"/>
      <c r="K277" s="144"/>
      <c r="L277" s="39"/>
    </row>
    <row r="278" spans="2:12" ht="14.4" customHeight="1" x14ac:dyDescent="0.25">
      <c r="B278" s="97" t="s">
        <v>59</v>
      </c>
      <c r="C278" s="146"/>
      <c r="D278" s="144"/>
      <c r="E278" s="144"/>
      <c r="F278" s="144"/>
      <c r="G278" s="144"/>
      <c r="H278" s="144"/>
      <c r="I278" s="144"/>
      <c r="J278" s="144"/>
      <c r="K278" s="144"/>
      <c r="L278" s="39"/>
    </row>
    <row r="279" spans="2:12" ht="13.8" customHeight="1" x14ac:dyDescent="0.25">
      <c r="B279" s="37" t="s">
        <v>46</v>
      </c>
      <c r="C279" s="147">
        <f>F276</f>
        <v>8.1142165715740848</v>
      </c>
      <c r="D279" s="148"/>
      <c r="E279" s="148"/>
      <c r="F279" s="148"/>
      <c r="G279" s="148"/>
      <c r="H279" s="148"/>
      <c r="I279" s="148"/>
      <c r="J279" s="148"/>
      <c r="K279" s="148"/>
      <c r="L279" s="31"/>
    </row>
    <row r="280" spans="2:12" ht="14.4" customHeight="1" x14ac:dyDescent="0.25">
      <c r="B280" s="37" t="s">
        <v>47</v>
      </c>
      <c r="C280" s="147">
        <f>K276</f>
        <v>59.842347215358878</v>
      </c>
      <c r="D280" s="144"/>
      <c r="E280" s="144"/>
      <c r="F280" s="144"/>
      <c r="G280" s="144"/>
      <c r="H280" s="144"/>
      <c r="I280" s="144"/>
      <c r="J280" s="144"/>
      <c r="K280" s="144"/>
    </row>
    <row r="281" spans="2:12" ht="13.8" customHeight="1" x14ac:dyDescent="0.25"/>
    <row r="282" spans="2:12" ht="14.4" customHeight="1" x14ac:dyDescent="0.2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2:12" ht="13.8" customHeight="1" x14ac:dyDescent="0.2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2:12" ht="14.4" customHeight="1" x14ac:dyDescent="0.2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2:12" ht="13.8" customHeight="1" x14ac:dyDescent="0.2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2:12" ht="14.4" customHeight="1" x14ac:dyDescent="0.2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2:12" ht="13.8" customHeight="1" x14ac:dyDescent="0.2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2:12" ht="14.4" customHeight="1" x14ac:dyDescent="0.2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1:31" ht="13.8" customHeight="1" x14ac:dyDescent="0.2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1:31" ht="14.4" customHeight="1" x14ac:dyDescent="0.2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1:31" ht="13.8" customHeight="1" x14ac:dyDescent="0.2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1:31" ht="14.4" customHeight="1" thickBot="1" x14ac:dyDescent="0.3">
      <c r="A292" s="16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</row>
    <row r="293" spans="1:31" ht="19.2" customHeight="1" x14ac:dyDescent="0.35">
      <c r="A293" s="156">
        <v>4.0999999999999996</v>
      </c>
      <c r="B293" s="65" t="s">
        <v>42</v>
      </c>
      <c r="C293" s="66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1:31" s="31" customFormat="1" ht="19.2" customHeight="1" x14ac:dyDescent="0.35">
      <c r="A294" s="157"/>
      <c r="B294" s="67" t="s">
        <v>97</v>
      </c>
      <c r="C294" s="68"/>
      <c r="D294" s="32"/>
      <c r="E294" s="32"/>
      <c r="F294" s="32"/>
      <c r="G294" s="32"/>
      <c r="H294" s="32"/>
      <c r="I294" s="32"/>
      <c r="J294" s="32"/>
      <c r="K294" s="32"/>
      <c r="L294" s="32"/>
    </row>
    <row r="295" spans="1:31" s="31" customFormat="1" ht="19.2" customHeight="1" x14ac:dyDescent="0.35">
      <c r="A295" s="96"/>
      <c r="B295" s="67"/>
      <c r="C295" s="68"/>
      <c r="D295" s="32"/>
      <c r="E295" s="32"/>
      <c r="F295" s="32"/>
      <c r="G295" s="32"/>
      <c r="H295" s="32"/>
      <c r="I295" s="32"/>
      <c r="J295" s="32"/>
      <c r="K295" s="32"/>
      <c r="L295" s="32"/>
    </row>
    <row r="296" spans="1:31" s="31" customFormat="1" ht="19.2" customHeight="1" x14ac:dyDescent="0.25">
      <c r="A296" s="96"/>
      <c r="B296" s="61" t="s">
        <v>104</v>
      </c>
      <c r="C296" s="68"/>
      <c r="D296" s="32"/>
      <c r="E296" s="32"/>
      <c r="F296" s="32"/>
      <c r="G296" s="32"/>
      <c r="H296" s="32"/>
      <c r="I296" s="32"/>
      <c r="J296" s="32"/>
      <c r="K296" s="32"/>
      <c r="L296" s="32"/>
    </row>
    <row r="297" spans="1:31" s="31" customFormat="1" ht="19.2" customHeight="1" x14ac:dyDescent="0.35">
      <c r="A297" s="96"/>
      <c r="B297" s="67"/>
      <c r="C297" s="68"/>
      <c r="D297" s="32"/>
      <c r="E297" s="32"/>
      <c r="F297" s="32"/>
      <c r="G297" s="32"/>
      <c r="H297" s="32"/>
      <c r="I297" s="32"/>
      <c r="J297" s="32"/>
      <c r="K297" s="32"/>
      <c r="L297" s="32"/>
    </row>
    <row r="298" spans="1:31" s="31" customFormat="1" ht="19.2" customHeight="1" x14ac:dyDescent="0.35">
      <c r="A298" s="96"/>
      <c r="B298" s="65" t="s">
        <v>42</v>
      </c>
      <c r="C298" s="68"/>
      <c r="D298" s="32"/>
      <c r="E298" s="32"/>
      <c r="F298" s="32"/>
      <c r="G298" s="32"/>
      <c r="H298" s="32"/>
      <c r="I298" s="32"/>
      <c r="J298" s="32"/>
      <c r="K298" s="32"/>
      <c r="L298" s="32"/>
    </row>
    <row r="299" spans="1:31" s="31" customFormat="1" ht="19.2" customHeight="1" x14ac:dyDescent="0.35">
      <c r="A299" s="96"/>
      <c r="B299" s="67" t="s">
        <v>98</v>
      </c>
      <c r="C299" s="68"/>
      <c r="D299" s="32"/>
      <c r="E299" s="32"/>
      <c r="F299" s="32"/>
      <c r="G299" s="32"/>
      <c r="H299" s="32"/>
      <c r="I299" s="32"/>
      <c r="J299" s="32"/>
      <c r="K299" s="32"/>
      <c r="L299" s="32"/>
    </row>
    <row r="300" spans="1:31" ht="19.2" customHeight="1" x14ac:dyDescent="0.2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31" ht="14.4" customHeight="1" x14ac:dyDescent="0.25">
      <c r="B301" s="61" t="s">
        <v>104</v>
      </c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1:31" ht="14.4" customHeight="1" thickBot="1" x14ac:dyDescent="0.3">
      <c r="A302" s="16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</row>
    <row r="303" spans="1:31" ht="19.2" customHeight="1" x14ac:dyDescent="0.35">
      <c r="A303" s="158">
        <v>5.0999999999999996</v>
      </c>
      <c r="B303" s="17" t="s">
        <v>43</v>
      </c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1:31" s="31" customFormat="1" ht="19.2" customHeight="1" x14ac:dyDescent="0.35">
      <c r="A304" s="159"/>
      <c r="B304" s="33" t="s">
        <v>99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</row>
    <row r="305" spans="2:23" ht="19.2" customHeight="1" x14ac:dyDescent="0.25"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2:23" ht="19.2" customHeight="1" x14ac:dyDescent="0.25">
      <c r="B306" s="20" t="s">
        <v>1</v>
      </c>
      <c r="C306" s="52">
        <f>72493000*4.87</f>
        <v>353040910</v>
      </c>
      <c r="D306" s="15" t="s">
        <v>84</v>
      </c>
    </row>
    <row r="307" spans="2:23" ht="13.8" customHeight="1" x14ac:dyDescent="0.25">
      <c r="B307" s="20" t="s">
        <v>2</v>
      </c>
      <c r="C307" s="51">
        <f>C306/D324</f>
        <v>43.058176354289159</v>
      </c>
    </row>
    <row r="308" spans="2:23" ht="14.4" customHeight="1" x14ac:dyDescent="0.25">
      <c r="N308" s="20" t="s">
        <v>115</v>
      </c>
      <c r="W308" s="20" t="s">
        <v>116</v>
      </c>
    </row>
    <row r="309" spans="2:23" ht="13.8" customHeight="1" x14ac:dyDescent="0.25">
      <c r="B309" s="37"/>
      <c r="C309" s="37">
        <v>2014</v>
      </c>
      <c r="D309" s="37">
        <f t="shared" ref="D309" si="136">+C309+1</f>
        <v>2015</v>
      </c>
      <c r="E309" s="37">
        <f t="shared" ref="E309" si="137">+D309+1</f>
        <v>2016</v>
      </c>
      <c r="F309" s="37">
        <f t="shared" ref="F309" si="138">+E309+1</f>
        <v>2017</v>
      </c>
      <c r="G309" s="37">
        <f t="shared" ref="G309" si="139">+F309+1</f>
        <v>2018</v>
      </c>
      <c r="H309" s="37">
        <f t="shared" ref="H309" si="140">+G309+1</f>
        <v>2019</v>
      </c>
      <c r="I309" s="37">
        <f t="shared" ref="I309" si="141">+H309+1</f>
        <v>2020</v>
      </c>
      <c r="J309" s="37">
        <f t="shared" ref="J309" si="142">+I309+1</f>
        <v>2021</v>
      </c>
      <c r="K309" s="37">
        <f t="shared" ref="K309" si="143">+J309+1</f>
        <v>2022</v>
      </c>
      <c r="L309" s="37">
        <f t="shared" ref="L309" si="144">+K309+1</f>
        <v>2023</v>
      </c>
    </row>
    <row r="310" spans="2:23" ht="13.8" customHeight="1" x14ac:dyDescent="0.25">
      <c r="B310" s="37" t="s">
        <v>109</v>
      </c>
      <c r="C310" s="36">
        <v>0</v>
      </c>
      <c r="D310" s="36">
        <v>7</v>
      </c>
      <c r="E310" s="36">
        <v>22</v>
      </c>
      <c r="F310" s="36">
        <v>46</v>
      </c>
      <c r="G310" s="36">
        <v>127</v>
      </c>
      <c r="H310" s="36">
        <v>237</v>
      </c>
    </row>
    <row r="311" spans="2:23" x14ac:dyDescent="0.25">
      <c r="B311" s="37" t="s">
        <v>106</v>
      </c>
      <c r="I311" s="38">
        <f>$H310+(H310-G310)</f>
        <v>347</v>
      </c>
      <c r="J311" s="38">
        <f>I311+($H310-$G310)</f>
        <v>457</v>
      </c>
      <c r="K311" s="38">
        <f>J311</f>
        <v>457</v>
      </c>
      <c r="L311" s="38">
        <f>J311</f>
        <v>457</v>
      </c>
    </row>
    <row r="312" spans="2:23" x14ac:dyDescent="0.25">
      <c r="I312" s="39"/>
      <c r="J312" s="39"/>
      <c r="K312" s="39"/>
      <c r="L312" s="39"/>
    </row>
    <row r="313" spans="2:23" x14ac:dyDescent="0.25">
      <c r="B313" s="37" t="s">
        <v>3</v>
      </c>
      <c r="C313" s="37">
        <v>2021</v>
      </c>
      <c r="D313" s="37">
        <f t="shared" ref="D313" si="145">+C313+1</f>
        <v>2022</v>
      </c>
      <c r="E313" s="37">
        <f t="shared" ref="E313" si="146">+D313+1</f>
        <v>2023</v>
      </c>
      <c r="F313" s="37">
        <f t="shared" ref="F313" si="147">+E313+1</f>
        <v>2024</v>
      </c>
      <c r="G313" s="37">
        <f t="shared" ref="G313" si="148">+F313+1</f>
        <v>2025</v>
      </c>
      <c r="H313" s="37">
        <f t="shared" ref="H313" si="149">+G313+1</f>
        <v>2026</v>
      </c>
      <c r="I313" s="37">
        <f t="shared" ref="I313" si="150">+H313+1</f>
        <v>2027</v>
      </c>
      <c r="J313" s="37">
        <f t="shared" ref="J313" si="151">+I313+1</f>
        <v>2028</v>
      </c>
      <c r="K313" s="37">
        <f t="shared" ref="K313" si="152">+J313+1</f>
        <v>2029</v>
      </c>
      <c r="L313" s="39"/>
    </row>
    <row r="314" spans="2:23" x14ac:dyDescent="0.25">
      <c r="B314" s="37" t="s">
        <v>107</v>
      </c>
      <c r="C314" s="43">
        <f>$C$307*(D310/$L$311)</f>
        <v>0.65953442993440725</v>
      </c>
      <c r="D314" s="43">
        <f t="shared" ref="D314:G314" si="153">$C$307*(E310/$L$311)</f>
        <v>2.0728224940795656</v>
      </c>
      <c r="E314" s="43">
        <f t="shared" si="153"/>
        <v>4.3340833967118195</v>
      </c>
      <c r="F314" s="43">
        <f t="shared" si="153"/>
        <v>11.965838943095676</v>
      </c>
      <c r="G314" s="43">
        <f t="shared" si="153"/>
        <v>22.329951413493504</v>
      </c>
      <c r="H314" s="43">
        <f>$C$307*(I311/$L$311)</f>
        <v>32.694063883891332</v>
      </c>
      <c r="I314" s="43">
        <f t="shared" ref="I314:K314" si="154">$C$307*(J311/$L$311)</f>
        <v>43.058176354289159</v>
      </c>
      <c r="J314" s="43">
        <f t="shared" si="154"/>
        <v>43.058176354289159</v>
      </c>
      <c r="K314" s="43">
        <f t="shared" si="154"/>
        <v>43.058176354289159</v>
      </c>
      <c r="L314" s="39"/>
    </row>
    <row r="315" spans="2:23" x14ac:dyDescent="0.25">
      <c r="L315" s="39"/>
    </row>
    <row r="316" spans="2:23" x14ac:dyDescent="0.25">
      <c r="L316" s="39"/>
    </row>
    <row r="317" spans="2:23" x14ac:dyDescent="0.25">
      <c r="B317" s="37" t="s">
        <v>116</v>
      </c>
      <c r="C317" s="40" t="s">
        <v>4</v>
      </c>
      <c r="D317" s="40" t="s">
        <v>5</v>
      </c>
      <c r="E317" s="40" t="s">
        <v>6</v>
      </c>
      <c r="F317" s="40" t="s">
        <v>7</v>
      </c>
      <c r="G317" s="40" t="s">
        <v>8</v>
      </c>
      <c r="H317" s="40" t="s">
        <v>9</v>
      </c>
      <c r="I317" s="40" t="s">
        <v>10</v>
      </c>
      <c r="J317" s="41"/>
      <c r="K317" s="41"/>
      <c r="L317" s="39"/>
    </row>
    <row r="318" spans="2:23" x14ac:dyDescent="0.25">
      <c r="B318" s="37" t="s">
        <v>108</v>
      </c>
      <c r="C318" s="54">
        <v>50.191257562841592</v>
      </c>
      <c r="D318" s="54">
        <v>77.264854711179169</v>
      </c>
      <c r="E318" s="54">
        <v>93.046551846425785</v>
      </c>
      <c r="F318" s="54">
        <v>100</v>
      </c>
      <c r="G318" s="54">
        <v>100</v>
      </c>
      <c r="H318" s="54">
        <v>100</v>
      </c>
      <c r="I318" s="54">
        <v>100</v>
      </c>
      <c r="L318" s="39"/>
    </row>
    <row r="319" spans="2:23" x14ac:dyDescent="0.25">
      <c r="B319" s="37" t="s">
        <v>107</v>
      </c>
      <c r="C319" s="55">
        <f>C318</f>
        <v>50.191257562841592</v>
      </c>
      <c r="D319" s="55">
        <f t="shared" ref="D319:I319" si="155">D318</f>
        <v>77.264854711179169</v>
      </c>
      <c r="E319" s="55">
        <f t="shared" si="155"/>
        <v>93.046551846425785</v>
      </c>
      <c r="F319" s="55">
        <f t="shared" si="155"/>
        <v>100</v>
      </c>
      <c r="G319" s="55">
        <f t="shared" si="155"/>
        <v>100</v>
      </c>
      <c r="H319" s="55">
        <f t="shared" si="155"/>
        <v>100</v>
      </c>
      <c r="I319" s="55">
        <f t="shared" si="155"/>
        <v>100</v>
      </c>
      <c r="L319" s="39"/>
    </row>
    <row r="320" spans="2:23" x14ac:dyDescent="0.25">
      <c r="L320" s="39"/>
    </row>
    <row r="321" spans="2:12" x14ac:dyDescent="0.25">
      <c r="L321" s="39"/>
    </row>
    <row r="322" spans="2:12" x14ac:dyDescent="0.25">
      <c r="B322" s="42" t="s">
        <v>111</v>
      </c>
      <c r="C322" s="40" t="s">
        <v>112</v>
      </c>
      <c r="D322" s="40" t="s">
        <v>113</v>
      </c>
      <c r="E322" s="40" t="s">
        <v>88</v>
      </c>
      <c r="F322" s="40" t="s">
        <v>62</v>
      </c>
      <c r="L322" s="39"/>
    </row>
    <row r="323" spans="2:12" x14ac:dyDescent="0.25">
      <c r="B323" s="42" t="s">
        <v>108</v>
      </c>
      <c r="C323" s="152">
        <v>1370.6849999999999</v>
      </c>
      <c r="D323" s="153">
        <v>8199160.760900002</v>
      </c>
      <c r="E323" s="47">
        <f>SUM(Indicatori!L10:L11)/CDF!L311</f>
        <v>67.645241679397316</v>
      </c>
      <c r="F323" s="47">
        <f>SUM(Indicatori!M12:M13)/L311</f>
        <v>87.379492535554121</v>
      </c>
      <c r="L323" s="39"/>
    </row>
    <row r="324" spans="2:12" x14ac:dyDescent="0.25">
      <c r="B324" s="42" t="s">
        <v>107</v>
      </c>
      <c r="C324" s="43">
        <f>C323</f>
        <v>1370.6849999999999</v>
      </c>
      <c r="D324" s="44">
        <f>D323</f>
        <v>8199160.760900002</v>
      </c>
      <c r="E324" s="43">
        <f>E323</f>
        <v>67.645241679397316</v>
      </c>
      <c r="F324" s="43">
        <f>F323</f>
        <v>87.379492535554121</v>
      </c>
      <c r="L324" s="39"/>
    </row>
    <row r="325" spans="2:12" x14ac:dyDescent="0.25">
      <c r="L325" s="39"/>
    </row>
    <row r="326" spans="2:12" ht="14.4" thickBot="1" x14ac:dyDescent="0.3">
      <c r="L326" s="39"/>
    </row>
    <row r="327" spans="2:12" x14ac:dyDescent="0.25">
      <c r="B327" s="154" t="s">
        <v>48</v>
      </c>
      <c r="C327" s="155"/>
      <c r="E327" s="62" t="s">
        <v>60</v>
      </c>
      <c r="F327" s="15" t="s">
        <v>61</v>
      </c>
      <c r="L327" s="39"/>
    </row>
    <row r="328" spans="2:12" ht="15" customHeight="1" x14ac:dyDescent="0.25">
      <c r="B328" s="167" t="s">
        <v>64</v>
      </c>
      <c r="C328" s="128" t="s">
        <v>62</v>
      </c>
      <c r="E328" s="62" t="s">
        <v>62</v>
      </c>
      <c r="F328" s="15" t="s">
        <v>63</v>
      </c>
      <c r="L328" s="39"/>
    </row>
    <row r="329" spans="2:12" ht="15" customHeight="1" thickBot="1" x14ac:dyDescent="0.3">
      <c r="B329" s="168"/>
      <c r="C329" s="46" t="s">
        <v>88</v>
      </c>
      <c r="E329" s="62" t="s">
        <v>88</v>
      </c>
      <c r="F329" s="15" t="s">
        <v>100</v>
      </c>
      <c r="L329" s="39"/>
    </row>
    <row r="330" spans="2:12" ht="15" customHeight="1" x14ac:dyDescent="0.25">
      <c r="L330" s="39"/>
    </row>
    <row r="331" spans="2:12" ht="15" customHeight="1" x14ac:dyDescent="0.25">
      <c r="B331" s="20" t="s">
        <v>101</v>
      </c>
      <c r="L331" s="39"/>
    </row>
    <row r="332" spans="2:12" ht="15" customHeight="1" x14ac:dyDescent="0.25">
      <c r="B332" s="37" t="s">
        <v>110</v>
      </c>
      <c r="C332" s="37">
        <v>2021</v>
      </c>
      <c r="D332" s="37">
        <f t="shared" ref="D332" si="156">+C332+1</f>
        <v>2022</v>
      </c>
      <c r="E332" s="37">
        <f t="shared" ref="E332" si="157">+D332+1</f>
        <v>2023</v>
      </c>
      <c r="F332" s="37">
        <f t="shared" ref="F332" si="158">+E332+1</f>
        <v>2024</v>
      </c>
      <c r="G332" s="37">
        <f t="shared" ref="G332" si="159">+F332+1</f>
        <v>2025</v>
      </c>
      <c r="H332" s="37">
        <f t="shared" ref="H332" si="160">+G332+1</f>
        <v>2026</v>
      </c>
      <c r="I332" s="37">
        <f t="shared" ref="I332" si="161">+H332+1</f>
        <v>2027</v>
      </c>
      <c r="J332" s="37">
        <f t="shared" ref="J332" si="162">+I332+1</f>
        <v>2028</v>
      </c>
      <c r="K332" s="37">
        <f t="shared" ref="K332" si="163">+J332+1</f>
        <v>2029</v>
      </c>
      <c r="L332" s="39"/>
    </row>
    <row r="333" spans="2:12" ht="15" customHeight="1" x14ac:dyDescent="0.25">
      <c r="B333" s="37" t="s">
        <v>107</v>
      </c>
      <c r="C333" s="143">
        <f t="shared" ref="C333:K333" si="164">$F$324*C314</f>
        <v>57.629783797394481</v>
      </c>
      <c r="D333" s="143">
        <f t="shared" si="164"/>
        <v>181.12217764895408</v>
      </c>
      <c r="E333" s="143">
        <f t="shared" si="164"/>
        <v>378.71000781144949</v>
      </c>
      <c r="F333" s="143">
        <f t="shared" si="164"/>
        <v>1045.5689346098713</v>
      </c>
      <c r="G333" s="143">
        <f t="shared" si="164"/>
        <v>1951.1798228546418</v>
      </c>
      <c r="H333" s="143">
        <f t="shared" si="164"/>
        <v>2856.790711099412</v>
      </c>
      <c r="I333" s="143">
        <f t="shared" si="164"/>
        <v>3762.4015993441826</v>
      </c>
      <c r="J333" s="143">
        <f t="shared" si="164"/>
        <v>3762.4015993441826</v>
      </c>
      <c r="K333" s="143">
        <f t="shared" si="164"/>
        <v>3762.4015993441826</v>
      </c>
      <c r="L333" s="39"/>
    </row>
    <row r="334" spans="2:12" ht="15" customHeight="1" x14ac:dyDescent="0.25">
      <c r="C334" s="144"/>
      <c r="D334" s="144"/>
      <c r="E334" s="144"/>
      <c r="F334" s="144"/>
      <c r="G334" s="144"/>
      <c r="H334" s="144"/>
      <c r="I334" s="144"/>
      <c r="J334" s="144"/>
      <c r="K334" s="144"/>
      <c r="L334" s="39"/>
    </row>
    <row r="335" spans="2:12" ht="15" customHeight="1" x14ac:dyDescent="0.25">
      <c r="B335" s="97" t="s">
        <v>64</v>
      </c>
      <c r="C335" s="146"/>
      <c r="D335" s="144"/>
      <c r="E335" s="144"/>
      <c r="F335" s="144"/>
      <c r="G335" s="144"/>
      <c r="H335" s="144"/>
      <c r="I335" s="144"/>
      <c r="J335" s="144"/>
      <c r="K335" s="144"/>
      <c r="L335" s="39"/>
    </row>
    <row r="336" spans="2:12" ht="15" customHeight="1" x14ac:dyDescent="0.25">
      <c r="B336" s="37" t="s">
        <v>46</v>
      </c>
      <c r="C336" s="147">
        <f>F333</f>
        <v>1045.5689346098713</v>
      </c>
      <c r="D336" s="148"/>
      <c r="E336" s="148"/>
      <c r="F336" s="148"/>
      <c r="G336" s="148"/>
      <c r="H336" s="148"/>
      <c r="I336" s="148"/>
      <c r="J336" s="148"/>
      <c r="K336" s="148"/>
      <c r="L336" s="39"/>
    </row>
    <row r="337" spans="1:31" ht="15" customHeight="1" x14ac:dyDescent="0.25">
      <c r="B337" s="37" t="s">
        <v>47</v>
      </c>
      <c r="C337" s="147">
        <f>K333</f>
        <v>3762.4015993441826</v>
      </c>
      <c r="D337" s="144"/>
      <c r="E337" s="144"/>
      <c r="F337" s="144"/>
      <c r="G337" s="144"/>
      <c r="H337" s="144"/>
      <c r="I337" s="144"/>
      <c r="J337" s="144"/>
      <c r="K337" s="144"/>
      <c r="L337" s="39"/>
    </row>
    <row r="338" spans="1:31" ht="15" customHeight="1" x14ac:dyDescent="0.25">
      <c r="L338" s="39"/>
    </row>
    <row r="339" spans="1:31" ht="15" customHeight="1" x14ac:dyDescent="0.25">
      <c r="L339" s="39"/>
    </row>
    <row r="340" spans="1:31" ht="15" customHeight="1" x14ac:dyDescent="0.25">
      <c r="B340" s="20" t="s">
        <v>102</v>
      </c>
      <c r="L340" s="39"/>
    </row>
    <row r="341" spans="1:31" ht="15" customHeight="1" x14ac:dyDescent="0.25">
      <c r="B341" s="37" t="s">
        <v>110</v>
      </c>
      <c r="C341" s="37">
        <v>2021</v>
      </c>
      <c r="D341" s="37">
        <f t="shared" ref="D341" si="165">+C341+1</f>
        <v>2022</v>
      </c>
      <c r="E341" s="37">
        <f t="shared" ref="E341" si="166">+D341+1</f>
        <v>2023</v>
      </c>
      <c r="F341" s="37">
        <f t="shared" ref="F341" si="167">+E341+1</f>
        <v>2024</v>
      </c>
      <c r="G341" s="37">
        <f t="shared" ref="G341" si="168">+F341+1</f>
        <v>2025</v>
      </c>
      <c r="H341" s="37">
        <f t="shared" ref="H341" si="169">+G341+1</f>
        <v>2026</v>
      </c>
      <c r="I341" s="37">
        <f t="shared" ref="I341" si="170">+H341+1</f>
        <v>2027</v>
      </c>
      <c r="J341" s="37">
        <f t="shared" ref="J341" si="171">+I341+1</f>
        <v>2028</v>
      </c>
      <c r="K341" s="37">
        <f t="shared" ref="K341" si="172">+J341+1</f>
        <v>2029</v>
      </c>
      <c r="L341" s="39"/>
    </row>
    <row r="342" spans="1:31" ht="15" customHeight="1" x14ac:dyDescent="0.25">
      <c r="B342" s="37" t="s">
        <v>107</v>
      </c>
      <c r="C342" s="143">
        <f>$E$324*C314</f>
        <v>44.614365908796515</v>
      </c>
      <c r="D342" s="143">
        <f t="shared" ref="D342:K342" si="173">$E$324*D314</f>
        <v>140.21657857050332</v>
      </c>
      <c r="E342" s="143">
        <f t="shared" si="173"/>
        <v>293.18011882923429</v>
      </c>
      <c r="F342" s="143">
        <f t="shared" si="173"/>
        <v>809.43206720245109</v>
      </c>
      <c r="G342" s="143">
        <f>$E$324*G314</f>
        <v>1510.5149600549678</v>
      </c>
      <c r="H342" s="143">
        <f t="shared" si="173"/>
        <v>2211.5978529074846</v>
      </c>
      <c r="I342" s="143">
        <f>$E$324*I314</f>
        <v>2912.6807457600012</v>
      </c>
      <c r="J342" s="143">
        <f t="shared" si="173"/>
        <v>2912.6807457600012</v>
      </c>
      <c r="K342" s="143">
        <f t="shared" si="173"/>
        <v>2912.6807457600012</v>
      </c>
      <c r="L342" s="39"/>
    </row>
    <row r="343" spans="1:31" ht="15" customHeight="1" x14ac:dyDescent="0.25">
      <c r="C343" s="144"/>
      <c r="D343" s="144"/>
      <c r="E343" s="144"/>
      <c r="F343" s="144"/>
      <c r="G343" s="144"/>
      <c r="H343" s="144"/>
      <c r="I343" s="144"/>
      <c r="J343" s="144"/>
      <c r="K343" s="144"/>
    </row>
    <row r="344" spans="1:31" ht="15" customHeight="1" x14ac:dyDescent="0.25">
      <c r="B344" s="97" t="s">
        <v>64</v>
      </c>
      <c r="C344" s="146"/>
      <c r="D344" s="144"/>
      <c r="E344" s="144"/>
      <c r="F344" s="144"/>
      <c r="G344" s="144"/>
      <c r="H344" s="144"/>
      <c r="I344" s="144"/>
      <c r="J344" s="144"/>
      <c r="K344" s="144"/>
    </row>
    <row r="345" spans="1:31" ht="15" customHeight="1" x14ac:dyDescent="0.25">
      <c r="B345" s="37" t="s">
        <v>46</v>
      </c>
      <c r="C345" s="147">
        <f>F342</f>
        <v>809.43206720245109</v>
      </c>
      <c r="D345" s="148"/>
      <c r="E345" s="148"/>
      <c r="F345" s="148"/>
      <c r="G345" s="148"/>
      <c r="H345" s="148"/>
      <c r="I345" s="148"/>
      <c r="J345" s="148"/>
      <c r="K345" s="148"/>
      <c r="L345" s="31"/>
    </row>
    <row r="346" spans="1:31" ht="15" customHeight="1" x14ac:dyDescent="0.25">
      <c r="B346" s="37" t="s">
        <v>47</v>
      </c>
      <c r="C346" s="147">
        <f>K342</f>
        <v>2912.6807457600012</v>
      </c>
      <c r="D346" s="144"/>
      <c r="E346" s="144"/>
      <c r="F346" s="144"/>
      <c r="G346" s="144"/>
      <c r="H346" s="144"/>
      <c r="I346" s="144"/>
      <c r="J346" s="144"/>
      <c r="K346" s="144"/>
    </row>
    <row r="347" spans="1:31" ht="15" customHeight="1" x14ac:dyDescent="0.25">
      <c r="L347" s="19"/>
    </row>
    <row r="348" spans="1:31" ht="14.4" thickBot="1" x14ac:dyDescent="0.3">
      <c r="A348" s="16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</row>
    <row r="349" spans="1:31" ht="19.2" x14ac:dyDescent="0.35">
      <c r="A349" s="160">
        <v>6.1</v>
      </c>
      <c r="B349" s="17" t="s">
        <v>44</v>
      </c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1:31" s="31" customFormat="1" ht="19.2" x14ac:dyDescent="0.35">
      <c r="A350" s="161"/>
      <c r="B350" s="33" t="s">
        <v>103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</row>
    <row r="351" spans="1:31" ht="19.2" customHeight="1" x14ac:dyDescent="0.25"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1:31" ht="19.2" customHeight="1" x14ac:dyDescent="0.25">
      <c r="B352" s="20" t="s">
        <v>1</v>
      </c>
      <c r="C352" s="52">
        <f>35132000*4.87</f>
        <v>171092840</v>
      </c>
      <c r="D352" s="15" t="s">
        <v>84</v>
      </c>
    </row>
    <row r="353" spans="2:23" x14ac:dyDescent="0.25">
      <c r="B353" s="20" t="s">
        <v>2</v>
      </c>
      <c r="C353" s="48">
        <f>C352/D369</f>
        <v>15.106383302945289</v>
      </c>
    </row>
    <row r="354" spans="2:23" x14ac:dyDescent="0.25">
      <c r="N354" s="20" t="s">
        <v>115</v>
      </c>
      <c r="W354" s="20" t="s">
        <v>116</v>
      </c>
    </row>
    <row r="355" spans="2:23" x14ac:dyDescent="0.25">
      <c r="B355" s="37"/>
      <c r="C355" s="37">
        <v>2014</v>
      </c>
      <c r="D355" s="37">
        <f t="shared" ref="D355" si="174">+C355+1</f>
        <v>2015</v>
      </c>
      <c r="E355" s="37">
        <f t="shared" ref="E355" si="175">+D355+1</f>
        <v>2016</v>
      </c>
      <c r="F355" s="37">
        <f t="shared" ref="F355" si="176">+E355+1</f>
        <v>2017</v>
      </c>
      <c r="G355" s="37">
        <f t="shared" ref="G355" si="177">+F355+1</f>
        <v>2018</v>
      </c>
      <c r="H355" s="37">
        <f t="shared" ref="H355" si="178">+G355+1</f>
        <v>2019</v>
      </c>
      <c r="I355" s="37">
        <f t="shared" ref="I355" si="179">+H355+1</f>
        <v>2020</v>
      </c>
      <c r="J355" s="37">
        <f t="shared" ref="J355" si="180">+I355+1</f>
        <v>2021</v>
      </c>
      <c r="K355" s="37">
        <f t="shared" ref="K355" si="181">+J355+1</f>
        <v>2022</v>
      </c>
      <c r="L355" s="37">
        <f t="shared" ref="L355" si="182">+K355+1</f>
        <v>2023</v>
      </c>
    </row>
    <row r="356" spans="2:23" x14ac:dyDescent="0.25">
      <c r="B356" s="37" t="s">
        <v>109</v>
      </c>
      <c r="C356" s="36">
        <v>0</v>
      </c>
      <c r="D356" s="36">
        <v>17</v>
      </c>
      <c r="E356" s="36">
        <v>42</v>
      </c>
      <c r="F356" s="36">
        <v>96</v>
      </c>
      <c r="G356" s="36">
        <v>163</v>
      </c>
      <c r="H356" s="36">
        <v>207</v>
      </c>
    </row>
    <row r="357" spans="2:23" x14ac:dyDescent="0.25">
      <c r="B357" s="37" t="s">
        <v>106</v>
      </c>
      <c r="I357" s="38">
        <f>$H356+(H356-G356)</f>
        <v>251</v>
      </c>
      <c r="J357" s="38">
        <f>I357+($H356-$G356)</f>
        <v>295</v>
      </c>
      <c r="K357" s="38">
        <f>J357</f>
        <v>295</v>
      </c>
      <c r="L357" s="38">
        <f>J357</f>
        <v>295</v>
      </c>
    </row>
    <row r="358" spans="2:23" x14ac:dyDescent="0.25">
      <c r="I358" s="39"/>
      <c r="J358" s="39"/>
      <c r="K358" s="39"/>
      <c r="L358" s="39"/>
    </row>
    <row r="359" spans="2:23" x14ac:dyDescent="0.25">
      <c r="B359" s="37" t="s">
        <v>3</v>
      </c>
      <c r="C359" s="37">
        <v>2021</v>
      </c>
      <c r="D359" s="37">
        <f t="shared" ref="D359" si="183">+C359+1</f>
        <v>2022</v>
      </c>
      <c r="E359" s="37">
        <f t="shared" ref="E359" si="184">+D359+1</f>
        <v>2023</v>
      </c>
      <c r="F359" s="37">
        <f t="shared" ref="F359" si="185">+E359+1</f>
        <v>2024</v>
      </c>
      <c r="G359" s="37">
        <f t="shared" ref="G359" si="186">+F359+1</f>
        <v>2025</v>
      </c>
      <c r="H359" s="37">
        <f t="shared" ref="H359" si="187">+G359+1</f>
        <v>2026</v>
      </c>
      <c r="I359" s="37">
        <f t="shared" ref="I359" si="188">+H359+1</f>
        <v>2027</v>
      </c>
      <c r="J359" s="37">
        <f t="shared" ref="J359" si="189">+I359+1</f>
        <v>2028</v>
      </c>
      <c r="K359" s="37">
        <f t="shared" ref="K359" si="190">+J359+1</f>
        <v>2029</v>
      </c>
      <c r="L359" s="39"/>
    </row>
    <row r="360" spans="2:23" x14ac:dyDescent="0.25">
      <c r="B360" s="37" t="s">
        <v>107</v>
      </c>
      <c r="C360" s="43">
        <f>$C$353*(D356/$L$357)</f>
        <v>0.8705373428815929</v>
      </c>
      <c r="D360" s="43">
        <f t="shared" ref="D360:G360" si="191">$C$353*(E356/$L$357)</f>
        <v>2.150739317707465</v>
      </c>
      <c r="E360" s="43">
        <f t="shared" si="191"/>
        <v>4.9159755833313481</v>
      </c>
      <c r="F360" s="43">
        <f t="shared" si="191"/>
        <v>8.3469168758646841</v>
      </c>
      <c r="G360" s="43">
        <f t="shared" si="191"/>
        <v>10.60007235155822</v>
      </c>
      <c r="H360" s="43">
        <f>$C$353*(I357/$L$357)</f>
        <v>12.853227827251755</v>
      </c>
      <c r="I360" s="43">
        <f t="shared" ref="I360:K360" si="192">$C$353*(J357/$L$357)</f>
        <v>15.106383302945289</v>
      </c>
      <c r="J360" s="43">
        <f t="shared" si="192"/>
        <v>15.106383302945289</v>
      </c>
      <c r="K360" s="43">
        <f t="shared" si="192"/>
        <v>15.106383302945289</v>
      </c>
      <c r="L360" s="39"/>
    </row>
    <row r="361" spans="2:23" x14ac:dyDescent="0.25">
      <c r="L361" s="39"/>
    </row>
    <row r="362" spans="2:23" x14ac:dyDescent="0.25">
      <c r="L362" s="39"/>
    </row>
    <row r="363" spans="2:23" x14ac:dyDescent="0.25">
      <c r="B363" s="37" t="s">
        <v>116</v>
      </c>
      <c r="C363" s="40" t="s">
        <v>4</v>
      </c>
      <c r="D363" s="40" t="s">
        <v>5</v>
      </c>
      <c r="E363" s="40" t="s">
        <v>6</v>
      </c>
      <c r="F363" s="40" t="s">
        <v>7</v>
      </c>
      <c r="G363" s="40" t="s">
        <v>8</v>
      </c>
      <c r="H363" s="40" t="s">
        <v>9</v>
      </c>
      <c r="I363" s="40" t="s">
        <v>10</v>
      </c>
      <c r="J363" s="41"/>
      <c r="K363" s="41"/>
      <c r="L363" s="39"/>
    </row>
    <row r="364" spans="2:23" x14ac:dyDescent="0.25">
      <c r="B364" s="37" t="s">
        <v>108</v>
      </c>
      <c r="C364" s="54">
        <v>42.981936611508168</v>
      </c>
      <c r="D364" s="54">
        <v>68.619644605524897</v>
      </c>
      <c r="E364" s="54">
        <v>85.431594699021275</v>
      </c>
      <c r="F364" s="54">
        <v>95.459525064346863</v>
      </c>
      <c r="G364" s="54">
        <v>100</v>
      </c>
      <c r="H364" s="54">
        <v>100</v>
      </c>
      <c r="I364" s="54">
        <v>100</v>
      </c>
      <c r="L364" s="39"/>
    </row>
    <row r="365" spans="2:23" x14ac:dyDescent="0.25">
      <c r="B365" s="37" t="s">
        <v>107</v>
      </c>
      <c r="C365" s="55">
        <f>C364</f>
        <v>42.981936611508168</v>
      </c>
      <c r="D365" s="55">
        <f t="shared" ref="D365:I365" si="193">D364</f>
        <v>68.619644605524897</v>
      </c>
      <c r="E365" s="55">
        <f t="shared" si="193"/>
        <v>85.431594699021275</v>
      </c>
      <c r="F365" s="55">
        <f t="shared" si="193"/>
        <v>95.459525064346863</v>
      </c>
      <c r="G365" s="55">
        <f t="shared" si="193"/>
        <v>100</v>
      </c>
      <c r="H365" s="55">
        <f t="shared" si="193"/>
        <v>100</v>
      </c>
      <c r="I365" s="55">
        <f t="shared" si="193"/>
        <v>100</v>
      </c>
      <c r="L365" s="39"/>
    </row>
    <row r="366" spans="2:23" x14ac:dyDescent="0.25">
      <c r="L366" s="39"/>
    </row>
    <row r="367" spans="2:23" x14ac:dyDescent="0.25">
      <c r="L367" s="39"/>
    </row>
    <row r="368" spans="2:23" x14ac:dyDescent="0.25">
      <c r="B368" s="42" t="s">
        <v>111</v>
      </c>
      <c r="C368" s="130" t="s">
        <v>112</v>
      </c>
      <c r="D368" s="130" t="s">
        <v>113</v>
      </c>
      <c r="E368" s="130" t="s">
        <v>67</v>
      </c>
      <c r="L368" s="39"/>
    </row>
    <row r="369" spans="2:12" x14ac:dyDescent="0.25">
      <c r="B369" s="42" t="s">
        <v>108</v>
      </c>
      <c r="C369" s="152">
        <v>1690.460465116279</v>
      </c>
      <c r="D369" s="153">
        <v>11325863.81325582</v>
      </c>
      <c r="E369" s="47">
        <f>SUM(Indicatori!M14:M15)/L357</f>
        <v>0.30079096045197784</v>
      </c>
      <c r="L369" s="39"/>
    </row>
    <row r="370" spans="2:12" x14ac:dyDescent="0.25">
      <c r="B370" s="42" t="s">
        <v>107</v>
      </c>
      <c r="C370" s="43">
        <f>C369</f>
        <v>1690.460465116279</v>
      </c>
      <c r="D370" s="44">
        <f>D369</f>
        <v>11325863.81325582</v>
      </c>
      <c r="E370" s="44">
        <f>E369</f>
        <v>0.30079096045197784</v>
      </c>
      <c r="L370" s="39"/>
    </row>
    <row r="371" spans="2:12" x14ac:dyDescent="0.25">
      <c r="L371" s="39"/>
    </row>
    <row r="372" spans="2:12" ht="14.4" thickBot="1" x14ac:dyDescent="0.3">
      <c r="L372" s="39"/>
    </row>
    <row r="373" spans="2:12" x14ac:dyDescent="0.25">
      <c r="B373" s="154" t="s">
        <v>48</v>
      </c>
      <c r="C373" s="155"/>
      <c r="E373" s="62" t="s">
        <v>65</v>
      </c>
      <c r="F373" s="15" t="s">
        <v>66</v>
      </c>
      <c r="L373" s="39"/>
    </row>
    <row r="374" spans="2:12" ht="15" customHeight="1" thickBot="1" x14ac:dyDescent="0.3">
      <c r="B374" s="142" t="s">
        <v>69</v>
      </c>
      <c r="C374" s="46" t="s">
        <v>67</v>
      </c>
      <c r="E374" s="62" t="s">
        <v>67</v>
      </c>
      <c r="F374" s="15" t="s">
        <v>68</v>
      </c>
      <c r="L374" s="39"/>
    </row>
    <row r="375" spans="2:12" x14ac:dyDescent="0.25">
      <c r="L375" s="39"/>
    </row>
    <row r="376" spans="2:12" x14ac:dyDescent="0.25">
      <c r="L376" s="39"/>
    </row>
    <row r="377" spans="2:12" x14ac:dyDescent="0.25">
      <c r="B377" s="37" t="s">
        <v>110</v>
      </c>
      <c r="C377" s="37">
        <v>2021</v>
      </c>
      <c r="D377" s="37">
        <f t="shared" ref="D377" si="194">+C377+1</f>
        <v>2022</v>
      </c>
      <c r="E377" s="37">
        <f t="shared" ref="E377" si="195">+D377+1</f>
        <v>2023</v>
      </c>
      <c r="F377" s="37">
        <f t="shared" ref="F377" si="196">+E377+1</f>
        <v>2024</v>
      </c>
      <c r="G377" s="37">
        <f t="shared" ref="G377" si="197">+F377+1</f>
        <v>2025</v>
      </c>
      <c r="H377" s="37">
        <f t="shared" ref="H377" si="198">+G377+1</f>
        <v>2026</v>
      </c>
      <c r="I377" s="37">
        <f t="shared" ref="I377" si="199">+H377+1</f>
        <v>2027</v>
      </c>
      <c r="J377" s="37">
        <f t="shared" ref="J377" si="200">+I377+1</f>
        <v>2028</v>
      </c>
      <c r="K377" s="37">
        <f t="shared" ref="K377" si="201">+J377+1</f>
        <v>2029</v>
      </c>
      <c r="L377" s="39"/>
    </row>
    <row r="378" spans="2:12" x14ac:dyDescent="0.25">
      <c r="B378" s="37" t="s">
        <v>107</v>
      </c>
      <c r="C378" s="143">
        <f>$E$370*C360</f>
        <v>0.2618497634746671</v>
      </c>
      <c r="D378" s="143">
        <f t="shared" ref="D378:K378" si="202">$E$370*D360</f>
        <v>0.64692294505505987</v>
      </c>
      <c r="E378" s="143">
        <f t="shared" si="202"/>
        <v>1.4786810172687082</v>
      </c>
      <c r="F378" s="143">
        <f t="shared" si="202"/>
        <v>2.5106771439041604</v>
      </c>
      <c r="G378" s="143">
        <f t="shared" si="202"/>
        <v>3.1884059434856522</v>
      </c>
      <c r="H378" s="143">
        <f t="shared" si="202"/>
        <v>3.866134743067144</v>
      </c>
      <c r="I378" s="143">
        <f t="shared" si="202"/>
        <v>4.5438635426486353</v>
      </c>
      <c r="J378" s="143">
        <f>$E$370*J360</f>
        <v>4.5438635426486353</v>
      </c>
      <c r="K378" s="143">
        <f t="shared" si="202"/>
        <v>4.5438635426486353</v>
      </c>
      <c r="L378" s="39"/>
    </row>
    <row r="379" spans="2:12" x14ac:dyDescent="0.25">
      <c r="C379" s="144"/>
      <c r="D379" s="144"/>
      <c r="E379" s="144"/>
      <c r="F379" s="144"/>
      <c r="G379" s="144"/>
      <c r="H379" s="144"/>
      <c r="I379" s="144"/>
      <c r="J379" s="144"/>
      <c r="K379" s="144"/>
      <c r="L379" s="39"/>
    </row>
    <row r="380" spans="2:12" x14ac:dyDescent="0.25">
      <c r="B380" s="97" t="s">
        <v>64</v>
      </c>
      <c r="C380" s="146"/>
      <c r="D380" s="144"/>
      <c r="E380" s="144"/>
      <c r="F380" s="144"/>
      <c r="G380" s="144"/>
      <c r="H380" s="144"/>
      <c r="I380" s="144"/>
      <c r="J380" s="144"/>
      <c r="K380" s="144"/>
      <c r="L380" s="39"/>
    </row>
    <row r="381" spans="2:12" x14ac:dyDescent="0.25">
      <c r="B381" s="37" t="s">
        <v>46</v>
      </c>
      <c r="C381" s="147">
        <f>F378</f>
        <v>2.5106771439041604</v>
      </c>
      <c r="D381" s="148"/>
      <c r="E381" s="148"/>
      <c r="F381" s="148"/>
      <c r="G381" s="148"/>
      <c r="H381" s="148"/>
      <c r="I381" s="148"/>
      <c r="J381" s="148"/>
      <c r="K381" s="148"/>
      <c r="L381" s="31"/>
    </row>
    <row r="382" spans="2:12" x14ac:dyDescent="0.25">
      <c r="B382" s="37" t="s">
        <v>47</v>
      </c>
      <c r="C382" s="147">
        <f>K378</f>
        <v>4.5438635426486353</v>
      </c>
      <c r="D382" s="144"/>
      <c r="E382" s="144"/>
      <c r="F382" s="144"/>
      <c r="G382" s="144"/>
      <c r="H382" s="144"/>
      <c r="I382" s="144"/>
      <c r="J382" s="144"/>
      <c r="K382" s="144"/>
    </row>
    <row r="384" spans="2:12" x14ac:dyDescent="0.2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1:31" x14ac:dyDescent="0.2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1:31" x14ac:dyDescent="0.2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1:31" x14ac:dyDescent="0.2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1:31" x14ac:dyDescent="0.2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1:31" x14ac:dyDescent="0.2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1:31" x14ac:dyDescent="0.2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1:31" x14ac:dyDescent="0.2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1:31" x14ac:dyDescent="0.2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1:31" x14ac:dyDescent="0.2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1:31" x14ac:dyDescent="0.2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1:31" x14ac:dyDescent="0.2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1:31" x14ac:dyDescent="0.2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1:31" ht="19.2" x14ac:dyDescent="0.35">
      <c r="B397" s="17" t="s">
        <v>44</v>
      </c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1:31" ht="19.2" x14ac:dyDescent="0.35">
      <c r="B398" s="33" t="s">
        <v>105</v>
      </c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1:31" x14ac:dyDescent="0.2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1:31" x14ac:dyDescent="0.25">
      <c r="A400" s="31"/>
      <c r="B400" s="61" t="s">
        <v>104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</row>
    <row r="401" spans="1:31" x14ac:dyDescent="0.25">
      <c r="A401" s="31"/>
      <c r="B401" s="61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</row>
    <row r="402" spans="1:31" ht="14.4" thickBot="1" x14ac:dyDescent="0.3">
      <c r="A402" s="16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</row>
    <row r="403" spans="1:31" ht="19.2" x14ac:dyDescent="0.35">
      <c r="A403" s="160">
        <v>6.2</v>
      </c>
      <c r="B403" s="17" t="s">
        <v>45</v>
      </c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1:31" s="31" customFormat="1" ht="19.2" x14ac:dyDescent="0.35">
      <c r="A404" s="161"/>
      <c r="B404" s="33" t="s">
        <v>103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</row>
    <row r="405" spans="1:31" ht="19.2" customHeight="1" x14ac:dyDescent="0.25"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1:31" ht="19.2" customHeight="1" x14ac:dyDescent="0.25">
      <c r="B406" s="20" t="s">
        <v>1</v>
      </c>
      <c r="C406" s="52">
        <f>35132000*4.87</f>
        <v>171092840</v>
      </c>
      <c r="D406" s="15" t="s">
        <v>84</v>
      </c>
    </row>
    <row r="407" spans="1:31" x14ac:dyDescent="0.25">
      <c r="B407" s="20" t="s">
        <v>2</v>
      </c>
      <c r="C407" s="48">
        <f>C406/D423</f>
        <v>15.106383302945289</v>
      </c>
    </row>
    <row r="408" spans="1:31" x14ac:dyDescent="0.25">
      <c r="N408" s="20" t="s">
        <v>115</v>
      </c>
      <c r="W408" s="20" t="s">
        <v>116</v>
      </c>
    </row>
    <row r="409" spans="1:31" x14ac:dyDescent="0.25">
      <c r="B409" s="37"/>
      <c r="C409" s="37">
        <v>2014</v>
      </c>
      <c r="D409" s="37">
        <f t="shared" ref="D409" si="203">+C409+1</f>
        <v>2015</v>
      </c>
      <c r="E409" s="37">
        <f t="shared" ref="E409" si="204">+D409+1</f>
        <v>2016</v>
      </c>
      <c r="F409" s="37">
        <f t="shared" ref="F409" si="205">+E409+1</f>
        <v>2017</v>
      </c>
      <c r="G409" s="37">
        <f t="shared" ref="G409" si="206">+F409+1</f>
        <v>2018</v>
      </c>
      <c r="H409" s="37">
        <f t="shared" ref="H409" si="207">+G409+1</f>
        <v>2019</v>
      </c>
      <c r="I409" s="37">
        <f t="shared" ref="I409" si="208">+H409+1</f>
        <v>2020</v>
      </c>
      <c r="J409" s="37">
        <f t="shared" ref="J409" si="209">+I409+1</f>
        <v>2021</v>
      </c>
      <c r="K409" s="37">
        <f t="shared" ref="K409" si="210">+J409+1</f>
        <v>2022</v>
      </c>
      <c r="L409" s="37">
        <f t="shared" ref="L409" si="211">+K409+1</f>
        <v>2023</v>
      </c>
    </row>
    <row r="410" spans="1:31" x14ac:dyDescent="0.25">
      <c r="B410" s="37" t="s">
        <v>109</v>
      </c>
      <c r="C410" s="36">
        <v>0</v>
      </c>
      <c r="D410" s="36">
        <v>17</v>
      </c>
      <c r="E410" s="36">
        <v>42</v>
      </c>
      <c r="F410" s="36">
        <v>96</v>
      </c>
      <c r="G410" s="36">
        <v>163</v>
      </c>
      <c r="H410" s="36">
        <v>207</v>
      </c>
    </row>
    <row r="411" spans="1:31" x14ac:dyDescent="0.25">
      <c r="B411" s="37" t="s">
        <v>106</v>
      </c>
      <c r="I411" s="38">
        <f>$H410+(H410-G410)</f>
        <v>251</v>
      </c>
      <c r="J411" s="38">
        <f>I411+($H410-$G410)</f>
        <v>295</v>
      </c>
      <c r="K411" s="38">
        <f>J411</f>
        <v>295</v>
      </c>
      <c r="L411" s="38">
        <f>J411</f>
        <v>295</v>
      </c>
    </row>
    <row r="412" spans="1:31" x14ac:dyDescent="0.25">
      <c r="I412" s="39"/>
      <c r="J412" s="39"/>
      <c r="K412" s="39"/>
      <c r="L412" s="39"/>
    </row>
    <row r="413" spans="1:31" x14ac:dyDescent="0.25">
      <c r="B413" s="37" t="s">
        <v>3</v>
      </c>
      <c r="C413" s="37">
        <v>2021</v>
      </c>
      <c r="D413" s="37">
        <f t="shared" ref="D413" si="212">+C413+1</f>
        <v>2022</v>
      </c>
      <c r="E413" s="37">
        <f t="shared" ref="E413" si="213">+D413+1</f>
        <v>2023</v>
      </c>
      <c r="F413" s="37">
        <f t="shared" ref="F413" si="214">+E413+1</f>
        <v>2024</v>
      </c>
      <c r="G413" s="37">
        <f t="shared" ref="G413" si="215">+F413+1</f>
        <v>2025</v>
      </c>
      <c r="H413" s="37">
        <f t="shared" ref="H413" si="216">+G413+1</f>
        <v>2026</v>
      </c>
      <c r="I413" s="37">
        <f t="shared" ref="I413" si="217">+H413+1</f>
        <v>2027</v>
      </c>
      <c r="J413" s="37">
        <f t="shared" ref="J413" si="218">+I413+1</f>
        <v>2028</v>
      </c>
      <c r="K413" s="37">
        <f t="shared" ref="K413" si="219">+J413+1</f>
        <v>2029</v>
      </c>
      <c r="L413" s="39"/>
    </row>
    <row r="414" spans="1:31" x14ac:dyDescent="0.25">
      <c r="B414" s="37" t="s">
        <v>107</v>
      </c>
      <c r="C414" s="53">
        <f>$C$353*(D410/$L$411)</f>
        <v>0.8705373428815929</v>
      </c>
      <c r="D414" s="53">
        <f t="shared" ref="D414:G414" si="220">$C$353*(E410/$L$411)</f>
        <v>2.150739317707465</v>
      </c>
      <c r="E414" s="53">
        <f t="shared" si="220"/>
        <v>4.9159755833313481</v>
      </c>
      <c r="F414" s="53">
        <f t="shared" si="220"/>
        <v>8.3469168758646841</v>
      </c>
      <c r="G414" s="53">
        <f t="shared" si="220"/>
        <v>10.60007235155822</v>
      </c>
      <c r="H414" s="53">
        <f>$C$353*(I411/$L$411)</f>
        <v>12.853227827251755</v>
      </c>
      <c r="I414" s="53">
        <f t="shared" ref="I414:K414" si="221">$C$353*(J411/$L$411)</f>
        <v>15.106383302945289</v>
      </c>
      <c r="J414" s="53">
        <f t="shared" si="221"/>
        <v>15.106383302945289</v>
      </c>
      <c r="K414" s="53">
        <f t="shared" si="221"/>
        <v>15.106383302945289</v>
      </c>
      <c r="L414" s="39"/>
    </row>
    <row r="415" spans="1:31" x14ac:dyDescent="0.25">
      <c r="L415" s="39"/>
    </row>
    <row r="416" spans="1:31" x14ac:dyDescent="0.25">
      <c r="L416" s="39"/>
    </row>
    <row r="417" spans="2:12" x14ac:dyDescent="0.25">
      <c r="B417" s="37" t="s">
        <v>116</v>
      </c>
      <c r="C417" s="40" t="s">
        <v>4</v>
      </c>
      <c r="D417" s="40" t="s">
        <v>5</v>
      </c>
      <c r="E417" s="40" t="s">
        <v>6</v>
      </c>
      <c r="F417" s="40" t="s">
        <v>7</v>
      </c>
      <c r="G417" s="40" t="s">
        <v>8</v>
      </c>
      <c r="H417" s="40" t="s">
        <v>9</v>
      </c>
      <c r="I417" s="40" t="s">
        <v>10</v>
      </c>
      <c r="J417" s="41"/>
      <c r="K417" s="41"/>
      <c r="L417" s="39"/>
    </row>
    <row r="418" spans="2:12" x14ac:dyDescent="0.25">
      <c r="B418" s="37" t="s">
        <v>108</v>
      </c>
      <c r="C418" s="54">
        <v>42.981936611508168</v>
      </c>
      <c r="D418" s="54">
        <v>68.619644605524897</v>
      </c>
      <c r="E418" s="54">
        <v>85.431594699021275</v>
      </c>
      <c r="F418" s="54">
        <v>95.459525064346863</v>
      </c>
      <c r="G418" s="54">
        <v>100</v>
      </c>
      <c r="H418" s="54">
        <v>100</v>
      </c>
      <c r="I418" s="54">
        <v>100</v>
      </c>
      <c r="L418" s="39"/>
    </row>
    <row r="419" spans="2:12" x14ac:dyDescent="0.25">
      <c r="B419" s="37" t="s">
        <v>107</v>
      </c>
      <c r="C419" s="55">
        <f>C418</f>
        <v>42.981936611508168</v>
      </c>
      <c r="D419" s="55">
        <f t="shared" ref="D419:I419" si="222">D418</f>
        <v>68.619644605524897</v>
      </c>
      <c r="E419" s="55">
        <f t="shared" si="222"/>
        <v>85.431594699021275</v>
      </c>
      <c r="F419" s="55">
        <f t="shared" si="222"/>
        <v>95.459525064346863</v>
      </c>
      <c r="G419" s="55">
        <f t="shared" si="222"/>
        <v>100</v>
      </c>
      <c r="H419" s="55">
        <f t="shared" si="222"/>
        <v>100</v>
      </c>
      <c r="I419" s="55">
        <f t="shared" si="222"/>
        <v>100</v>
      </c>
      <c r="L419" s="39"/>
    </row>
    <row r="420" spans="2:12" x14ac:dyDescent="0.25">
      <c r="L420" s="39"/>
    </row>
    <row r="421" spans="2:12" x14ac:dyDescent="0.25">
      <c r="L421" s="39"/>
    </row>
    <row r="422" spans="2:12" x14ac:dyDescent="0.25">
      <c r="B422" s="42" t="s">
        <v>111</v>
      </c>
      <c r="C422" s="40" t="s">
        <v>112</v>
      </c>
      <c r="D422" s="40" t="s">
        <v>113</v>
      </c>
      <c r="E422" s="130" t="s">
        <v>67</v>
      </c>
      <c r="L422" s="39"/>
    </row>
    <row r="423" spans="2:12" x14ac:dyDescent="0.25">
      <c r="B423" s="42" t="s">
        <v>108</v>
      </c>
      <c r="C423" s="152">
        <v>1690.460465116279</v>
      </c>
      <c r="D423" s="153">
        <v>11325863.81325582</v>
      </c>
      <c r="E423" s="47">
        <f>SUM(Indicatori!M14:M15)/L357</f>
        <v>0.30079096045197784</v>
      </c>
      <c r="L423" s="39"/>
    </row>
    <row r="424" spans="2:12" x14ac:dyDescent="0.25">
      <c r="B424" s="42" t="s">
        <v>107</v>
      </c>
      <c r="C424" s="43">
        <f>C423</f>
        <v>1690.460465116279</v>
      </c>
      <c r="D424" s="44">
        <f>D423</f>
        <v>11325863.81325582</v>
      </c>
      <c r="E424" s="44">
        <f>E423</f>
        <v>0.30079096045197784</v>
      </c>
      <c r="L424" s="39"/>
    </row>
    <row r="425" spans="2:12" x14ac:dyDescent="0.25">
      <c r="L425" s="39"/>
    </row>
    <row r="426" spans="2:12" ht="14.4" thickBot="1" x14ac:dyDescent="0.3">
      <c r="L426" s="39"/>
    </row>
    <row r="427" spans="2:12" x14ac:dyDescent="0.25">
      <c r="B427" s="154" t="s">
        <v>48</v>
      </c>
      <c r="C427" s="155"/>
      <c r="E427" s="62" t="s">
        <v>65</v>
      </c>
      <c r="F427" s="15" t="s">
        <v>66</v>
      </c>
      <c r="L427" s="39"/>
    </row>
    <row r="428" spans="2:12" ht="15" customHeight="1" thickBot="1" x14ac:dyDescent="0.3">
      <c r="B428" s="142" t="s">
        <v>69</v>
      </c>
      <c r="C428" s="46" t="s">
        <v>67</v>
      </c>
      <c r="E428" s="62" t="s">
        <v>67</v>
      </c>
      <c r="F428" s="15" t="s">
        <v>68</v>
      </c>
      <c r="L428" s="39"/>
    </row>
    <row r="429" spans="2:12" x14ac:dyDescent="0.25">
      <c r="L429" s="39"/>
    </row>
    <row r="430" spans="2:12" x14ac:dyDescent="0.25">
      <c r="L430" s="39"/>
    </row>
    <row r="431" spans="2:12" x14ac:dyDescent="0.25">
      <c r="B431" s="37" t="s">
        <v>110</v>
      </c>
      <c r="C431" s="37">
        <v>2021</v>
      </c>
      <c r="D431" s="37">
        <f t="shared" ref="D431" si="223">+C431+1</f>
        <v>2022</v>
      </c>
      <c r="E431" s="37">
        <f t="shared" ref="E431" si="224">+D431+1</f>
        <v>2023</v>
      </c>
      <c r="F431" s="37">
        <f t="shared" ref="F431" si="225">+E431+1</f>
        <v>2024</v>
      </c>
      <c r="G431" s="37">
        <f t="shared" ref="G431" si="226">+F431+1</f>
        <v>2025</v>
      </c>
      <c r="H431" s="37">
        <f t="shared" ref="H431" si="227">+G431+1</f>
        <v>2026</v>
      </c>
      <c r="I431" s="37">
        <f t="shared" ref="I431" si="228">+H431+1</f>
        <v>2027</v>
      </c>
      <c r="J431" s="37">
        <f t="shared" ref="J431" si="229">+I431+1</f>
        <v>2028</v>
      </c>
      <c r="K431" s="37">
        <f t="shared" ref="K431" si="230">+J431+1</f>
        <v>2029</v>
      </c>
      <c r="L431" s="39"/>
    </row>
    <row r="432" spans="2:12" x14ac:dyDescent="0.25">
      <c r="B432" s="37" t="s">
        <v>107</v>
      </c>
      <c r="C432" s="143">
        <f t="shared" ref="C432:K432" si="231">$E$424*C414</f>
        <v>0.2618497634746671</v>
      </c>
      <c r="D432" s="143">
        <f t="shared" si="231"/>
        <v>0.64692294505505987</v>
      </c>
      <c r="E432" s="143">
        <f t="shared" si="231"/>
        <v>1.4786810172687082</v>
      </c>
      <c r="F432" s="143">
        <f t="shared" si="231"/>
        <v>2.5106771439041604</v>
      </c>
      <c r="G432" s="143">
        <f t="shared" si="231"/>
        <v>3.1884059434856522</v>
      </c>
      <c r="H432" s="143">
        <f t="shared" si="231"/>
        <v>3.866134743067144</v>
      </c>
      <c r="I432" s="143">
        <f t="shared" si="231"/>
        <v>4.5438635426486353</v>
      </c>
      <c r="J432" s="143">
        <f t="shared" si="231"/>
        <v>4.5438635426486353</v>
      </c>
      <c r="K432" s="143">
        <f t="shared" si="231"/>
        <v>4.5438635426486353</v>
      </c>
      <c r="L432" s="39"/>
    </row>
    <row r="433" spans="2:12" x14ac:dyDescent="0.25">
      <c r="C433" s="144"/>
      <c r="D433" s="144"/>
      <c r="E433" s="144"/>
      <c r="F433" s="144"/>
      <c r="G433" s="144"/>
      <c r="H433" s="144"/>
      <c r="I433" s="144"/>
      <c r="J433" s="144"/>
      <c r="K433" s="144"/>
    </row>
    <row r="434" spans="2:12" x14ac:dyDescent="0.25">
      <c r="B434" s="97" t="s">
        <v>69</v>
      </c>
      <c r="C434" s="146"/>
      <c r="D434" s="144"/>
      <c r="E434" s="144"/>
      <c r="F434" s="144"/>
      <c r="G434" s="144"/>
      <c r="H434" s="144"/>
      <c r="I434" s="144"/>
      <c r="J434" s="144"/>
      <c r="K434" s="144"/>
    </row>
    <row r="435" spans="2:12" x14ac:dyDescent="0.25">
      <c r="B435" s="37" t="s">
        <v>46</v>
      </c>
      <c r="C435" s="147">
        <f>F432</f>
        <v>2.5106771439041604</v>
      </c>
      <c r="D435" s="148"/>
      <c r="E435" s="148"/>
      <c r="F435" s="148"/>
      <c r="G435" s="148"/>
      <c r="H435" s="148"/>
      <c r="I435" s="148"/>
      <c r="J435" s="148"/>
      <c r="K435" s="148"/>
      <c r="L435" s="31"/>
    </row>
    <row r="436" spans="2:12" x14ac:dyDescent="0.25">
      <c r="B436" s="37" t="s">
        <v>47</v>
      </c>
      <c r="C436" s="147">
        <f>K432</f>
        <v>4.5438635426486353</v>
      </c>
      <c r="D436" s="144"/>
      <c r="E436" s="144"/>
      <c r="F436" s="144"/>
      <c r="G436" s="144"/>
      <c r="H436" s="144"/>
      <c r="I436" s="144"/>
      <c r="J436" s="144"/>
      <c r="K436" s="144"/>
    </row>
    <row r="438" spans="2:12" x14ac:dyDescent="0.2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2:12" x14ac:dyDescent="0.2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2:12" x14ac:dyDescent="0.2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</row>
    <row r="441" spans="2:12" x14ac:dyDescent="0.2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2:12" x14ac:dyDescent="0.2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</row>
    <row r="443" spans="2:12" x14ac:dyDescent="0.2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</row>
    <row r="444" spans="2:12" x14ac:dyDescent="0.2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</row>
    <row r="445" spans="2:12" x14ac:dyDescent="0.2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</row>
    <row r="446" spans="2:12" x14ac:dyDescent="0.2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</row>
    <row r="447" spans="2:12" x14ac:dyDescent="0.2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</row>
    <row r="448" spans="2:12" x14ac:dyDescent="0.2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1:31" x14ac:dyDescent="0.2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1:31" x14ac:dyDescent="0.2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1:31" x14ac:dyDescent="0.2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</row>
    <row r="452" spans="1:31" ht="19.2" x14ac:dyDescent="0.35">
      <c r="B452" s="17" t="s">
        <v>45</v>
      </c>
      <c r="C452" s="19"/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1:31" ht="19.2" x14ac:dyDescent="0.35">
      <c r="B453" s="33" t="s">
        <v>105</v>
      </c>
      <c r="C453" s="19"/>
      <c r="D453" s="19"/>
      <c r="E453" s="19"/>
      <c r="F453" s="19"/>
      <c r="G453" s="19"/>
      <c r="H453" s="19"/>
      <c r="I453" s="19"/>
      <c r="J453" s="19"/>
      <c r="K453" s="19"/>
      <c r="L453" s="19"/>
    </row>
    <row r="454" spans="1:31" x14ac:dyDescent="0.2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1:31" x14ac:dyDescent="0.25">
      <c r="B455" s="61" t="s">
        <v>104</v>
      </c>
      <c r="C455" s="19"/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1:31" ht="14.4" thickBot="1" x14ac:dyDescent="0.3">
      <c r="A456" s="16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</row>
  </sheetData>
  <mergeCells count="23">
    <mergeCell ref="B327:C327"/>
    <mergeCell ref="B373:C373"/>
    <mergeCell ref="B427:C427"/>
    <mergeCell ref="A349:A350"/>
    <mergeCell ref="A403:A404"/>
    <mergeCell ref="B328:B329"/>
    <mergeCell ref="A4:A5"/>
    <mergeCell ref="A147:A148"/>
    <mergeCell ref="A196:A197"/>
    <mergeCell ref="A247:A248"/>
    <mergeCell ref="A99:A100"/>
    <mergeCell ref="A51:A52"/>
    <mergeCell ref="B28:C28"/>
    <mergeCell ref="B171:C171"/>
    <mergeCell ref="A293:A294"/>
    <mergeCell ref="B220:C220"/>
    <mergeCell ref="A303:A304"/>
    <mergeCell ref="B125:C125"/>
    <mergeCell ref="A242:A243"/>
    <mergeCell ref="B271:C271"/>
    <mergeCell ref="B76:C76"/>
    <mergeCell ref="B52:U53"/>
    <mergeCell ref="B100:U101"/>
  </mergeCells>
  <phoneticPr fontId="24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B9C7-97D3-4965-89FE-8C0963B7B937}">
  <sheetPr>
    <tabColor rgb="FF002060"/>
  </sheetPr>
  <dimension ref="B2:Y23"/>
  <sheetViews>
    <sheetView workbookViewId="0">
      <selection activeCell="M23" sqref="M23"/>
    </sheetView>
  </sheetViews>
  <sheetFormatPr defaultRowHeight="14.4" x14ac:dyDescent="0.3"/>
  <cols>
    <col min="2" max="3" width="10" customWidth="1"/>
    <col min="4" max="4" width="12.33203125" customWidth="1"/>
    <col min="5" max="5" width="14.77734375" customWidth="1"/>
    <col min="6" max="25" width="13.77734375" customWidth="1"/>
  </cols>
  <sheetData>
    <row r="2" spans="2:25" ht="15" thickBot="1" x14ac:dyDescent="0.35">
      <c r="B2" s="69" t="s">
        <v>86</v>
      </c>
      <c r="C2" s="69"/>
    </row>
    <row r="3" spans="2:25" x14ac:dyDescent="0.3">
      <c r="B3" s="169" t="s">
        <v>22</v>
      </c>
      <c r="C3" s="170"/>
      <c r="D3" s="171"/>
      <c r="E3" s="172" t="s">
        <v>17</v>
      </c>
      <c r="F3" s="21" t="s">
        <v>12</v>
      </c>
      <c r="G3" s="22"/>
      <c r="H3" s="22"/>
      <c r="I3" s="23"/>
      <c r="J3" s="24" t="s">
        <v>13</v>
      </c>
      <c r="K3" s="22"/>
      <c r="L3" s="22"/>
      <c r="M3" s="23"/>
      <c r="N3" s="21" t="s">
        <v>14</v>
      </c>
      <c r="O3" s="22"/>
      <c r="P3" s="22"/>
      <c r="Q3" s="23"/>
      <c r="R3" s="21" t="s">
        <v>15</v>
      </c>
      <c r="S3" s="22"/>
      <c r="T3" s="22"/>
      <c r="U3" s="23"/>
      <c r="V3" s="21" t="s">
        <v>16</v>
      </c>
      <c r="W3" s="22"/>
      <c r="X3" s="22"/>
      <c r="Y3" s="23"/>
    </row>
    <row r="4" spans="2:25" ht="15" thickBot="1" x14ac:dyDescent="0.35">
      <c r="B4" s="29" t="s">
        <v>21</v>
      </c>
      <c r="C4" s="101" t="s">
        <v>94</v>
      </c>
      <c r="D4" s="30" t="s">
        <v>11</v>
      </c>
      <c r="E4" s="173"/>
      <c r="F4" s="83">
        <v>2020</v>
      </c>
      <c r="G4" s="84">
        <v>2021</v>
      </c>
      <c r="H4" s="84">
        <v>2022</v>
      </c>
      <c r="I4" s="85">
        <v>2023</v>
      </c>
      <c r="J4" s="28">
        <v>2020</v>
      </c>
      <c r="K4" s="26">
        <v>2021</v>
      </c>
      <c r="L4" s="26">
        <v>2022</v>
      </c>
      <c r="M4" s="27">
        <v>2023</v>
      </c>
      <c r="N4" s="25">
        <v>2020</v>
      </c>
      <c r="O4" s="26">
        <v>2021</v>
      </c>
      <c r="P4" s="26">
        <v>2022</v>
      </c>
      <c r="Q4" s="27">
        <v>2023</v>
      </c>
      <c r="R4" s="25">
        <v>2020</v>
      </c>
      <c r="S4" s="26">
        <v>2021</v>
      </c>
      <c r="T4" s="26">
        <v>2022</v>
      </c>
      <c r="U4" s="27">
        <v>2023</v>
      </c>
      <c r="V4" s="25">
        <v>2020</v>
      </c>
      <c r="W4" s="26">
        <v>2021</v>
      </c>
      <c r="X4" s="26">
        <v>2022</v>
      </c>
      <c r="Y4" s="27">
        <v>2023</v>
      </c>
    </row>
    <row r="5" spans="2:25" ht="15" thickBot="1" x14ac:dyDescent="0.35">
      <c r="B5" s="110" t="s">
        <v>18</v>
      </c>
      <c r="C5" s="111">
        <v>1</v>
      </c>
      <c r="D5" s="112" t="s">
        <v>20</v>
      </c>
      <c r="E5" s="113">
        <v>270</v>
      </c>
      <c r="F5" s="114">
        <f>J5/$E$5</f>
        <v>3.7037037037037038E-3</v>
      </c>
      <c r="G5" s="115">
        <f>K5/$E$5</f>
        <v>7.4074074074074077E-3</v>
      </c>
      <c r="H5" s="115">
        <f>L5/$E$5</f>
        <v>2.2222222222222223E-2</v>
      </c>
      <c r="I5" s="116">
        <f>M5/$E$5</f>
        <v>2.2222222222222223E-2</v>
      </c>
      <c r="J5" s="117">
        <v>1</v>
      </c>
      <c r="K5" s="118">
        <v>2</v>
      </c>
      <c r="L5" s="118">
        <v>6</v>
      </c>
      <c r="M5" s="119">
        <v>6</v>
      </c>
      <c r="N5" s="117">
        <v>0</v>
      </c>
      <c r="O5" s="118">
        <v>0</v>
      </c>
      <c r="P5" s="118">
        <v>0</v>
      </c>
      <c r="Q5" s="119">
        <v>0</v>
      </c>
      <c r="R5" s="117">
        <v>1</v>
      </c>
      <c r="S5" s="118">
        <v>2</v>
      </c>
      <c r="T5" s="118">
        <v>6</v>
      </c>
      <c r="U5" s="119">
        <v>6</v>
      </c>
      <c r="V5" s="117">
        <v>0</v>
      </c>
      <c r="W5" s="118">
        <v>0</v>
      </c>
      <c r="X5" s="118">
        <v>0</v>
      </c>
      <c r="Y5" s="120">
        <v>0</v>
      </c>
    </row>
    <row r="6" spans="2:25" ht="15" thickBot="1" x14ac:dyDescent="0.35">
      <c r="B6" s="110" t="s">
        <v>19</v>
      </c>
      <c r="C6" s="111">
        <v>2</v>
      </c>
      <c r="D6" s="112" t="s">
        <v>20</v>
      </c>
      <c r="E6" s="113">
        <v>4574</v>
      </c>
      <c r="F6" s="114">
        <f>J6/$E$6</f>
        <v>0.52547234740082416</v>
      </c>
      <c r="G6" s="115">
        <f>K6/$E$6</f>
        <v>0.61639221282322143</v>
      </c>
      <c r="H6" s="115">
        <f>L6/$E$6</f>
        <v>0.76957567857614662</v>
      </c>
      <c r="I6" s="116">
        <f>M6/$E$6</f>
        <v>0.98303465296746573</v>
      </c>
      <c r="J6" s="117">
        <v>2403.5105170113698</v>
      </c>
      <c r="K6" s="118">
        <v>2819.377981453415</v>
      </c>
      <c r="L6" s="118">
        <v>3520.0391538072945</v>
      </c>
      <c r="M6" s="119">
        <v>4496.4005026731884</v>
      </c>
      <c r="N6" s="117">
        <v>2071</v>
      </c>
      <c r="O6" s="118">
        <v>2071</v>
      </c>
      <c r="P6" s="118">
        <v>2071</v>
      </c>
      <c r="Q6" s="119">
        <v>2071</v>
      </c>
      <c r="R6" s="117">
        <v>332.5105170113697</v>
      </c>
      <c r="S6" s="118">
        <v>748.37798145341492</v>
      </c>
      <c r="T6" s="118">
        <v>835.0391538072945</v>
      </c>
      <c r="U6" s="119">
        <v>878.39228912082683</v>
      </c>
      <c r="V6" s="117">
        <v>0</v>
      </c>
      <c r="W6" s="118">
        <v>0</v>
      </c>
      <c r="X6" s="118">
        <v>614</v>
      </c>
      <c r="Y6" s="120">
        <v>1547.0082135523614</v>
      </c>
    </row>
    <row r="7" spans="2:25" x14ac:dyDescent="0.3">
      <c r="B7" s="121" t="s">
        <v>52</v>
      </c>
      <c r="C7" s="122">
        <v>3</v>
      </c>
      <c r="D7" s="123" t="s">
        <v>20</v>
      </c>
      <c r="E7" s="124">
        <v>33385</v>
      </c>
      <c r="F7" s="125">
        <f t="shared" ref="F7:H7" si="0">J7/$E$7</f>
        <v>0.26936562613663118</v>
      </c>
      <c r="G7" s="126">
        <f t="shared" si="0"/>
        <v>0.52865572648109682</v>
      </c>
      <c r="H7" s="126">
        <f t="shared" si="0"/>
        <v>0.58818973448297962</v>
      </c>
      <c r="I7" s="127">
        <f>M7/$E$7</f>
        <v>0.59029932176554878</v>
      </c>
      <c r="J7" s="8">
        <v>8992.7714285714319</v>
      </c>
      <c r="K7" s="6">
        <v>17649.171428571419</v>
      </c>
      <c r="L7" s="6">
        <v>19636.714285714275</v>
      </c>
      <c r="M7" s="34">
        <v>19707.142857142848</v>
      </c>
      <c r="N7" s="8">
        <v>2610</v>
      </c>
      <c r="O7" s="6">
        <v>2610</v>
      </c>
      <c r="P7" s="6">
        <v>2610</v>
      </c>
      <c r="Q7" s="34">
        <v>2610</v>
      </c>
      <c r="R7" s="8">
        <v>6382.7714285714319</v>
      </c>
      <c r="S7" s="6">
        <v>15039.171428571417</v>
      </c>
      <c r="T7" s="6">
        <v>17026.714285714275</v>
      </c>
      <c r="U7" s="34">
        <v>17097.142857142848</v>
      </c>
      <c r="V7" s="8">
        <v>0</v>
      </c>
      <c r="W7" s="6">
        <v>0</v>
      </c>
      <c r="X7" s="6">
        <v>0</v>
      </c>
      <c r="Y7" s="7">
        <v>0</v>
      </c>
    </row>
    <row r="8" spans="2:25" ht="15" thickBot="1" x14ac:dyDescent="0.35">
      <c r="B8" s="70" t="s">
        <v>52</v>
      </c>
      <c r="C8" s="104">
        <v>3</v>
      </c>
      <c r="D8" s="9" t="s">
        <v>85</v>
      </c>
      <c r="E8" s="74">
        <v>17621</v>
      </c>
      <c r="F8" s="71">
        <f t="shared" ref="F8:H8" si="1">J8/$E$8</f>
        <v>1.4582600306452529</v>
      </c>
      <c r="G8" s="10">
        <f t="shared" si="1"/>
        <v>1.5882594875493743</v>
      </c>
      <c r="H8" s="10">
        <f t="shared" si="1"/>
        <v>1.5882594875493743</v>
      </c>
      <c r="I8" s="86">
        <f>M8/$E$8</f>
        <v>1.5882594875493743</v>
      </c>
      <c r="J8" s="13">
        <v>25696</v>
      </c>
      <c r="K8" s="11">
        <v>27986.720430107525</v>
      </c>
      <c r="L8" s="11">
        <v>27986.720430107525</v>
      </c>
      <c r="M8" s="35">
        <v>27986.720430107525</v>
      </c>
      <c r="N8" s="13">
        <v>20471</v>
      </c>
      <c r="O8" s="11">
        <v>20471</v>
      </c>
      <c r="P8" s="11">
        <v>20471</v>
      </c>
      <c r="Q8" s="35">
        <v>20471</v>
      </c>
      <c r="R8" s="13">
        <v>5225</v>
      </c>
      <c r="S8" s="11">
        <v>7515.7204301075271</v>
      </c>
      <c r="T8" s="11">
        <v>7515.7204301075271</v>
      </c>
      <c r="U8" s="35">
        <v>7515.7204301075271</v>
      </c>
      <c r="V8" s="13">
        <v>0</v>
      </c>
      <c r="W8" s="11">
        <v>0</v>
      </c>
      <c r="X8" s="11">
        <v>0</v>
      </c>
      <c r="Y8" s="12">
        <v>0</v>
      </c>
    </row>
    <row r="9" spans="2:25" ht="15" thickBot="1" x14ac:dyDescent="0.35">
      <c r="B9" s="110" t="s">
        <v>57</v>
      </c>
      <c r="C9" s="111">
        <v>4</v>
      </c>
      <c r="D9" s="112" t="s">
        <v>20</v>
      </c>
      <c r="E9" s="113">
        <v>50</v>
      </c>
      <c r="F9" s="114">
        <f t="shared" ref="F9:H9" si="2">J9/$E$9</f>
        <v>4.3200000000000002E-2</v>
      </c>
      <c r="G9" s="115">
        <f t="shared" si="2"/>
        <v>0.29043237607510636</v>
      </c>
      <c r="H9" s="115">
        <f t="shared" si="2"/>
        <v>0.517114001590669</v>
      </c>
      <c r="I9" s="116">
        <f>M9/$E$9</f>
        <v>0.97839997061970763</v>
      </c>
      <c r="J9" s="117">
        <v>2.16</v>
      </c>
      <c r="K9" s="118">
        <v>14.521618803755318</v>
      </c>
      <c r="L9" s="118">
        <v>25.855700079533452</v>
      </c>
      <c r="M9" s="119">
        <v>48.919998530985382</v>
      </c>
      <c r="N9" s="117">
        <v>2.16</v>
      </c>
      <c r="O9" s="118">
        <v>2.16</v>
      </c>
      <c r="P9" s="118">
        <v>2.16</v>
      </c>
      <c r="Q9" s="119">
        <v>2.16</v>
      </c>
      <c r="R9" s="117">
        <v>0</v>
      </c>
      <c r="S9" s="118">
        <v>12.361618803755318</v>
      </c>
      <c r="T9" s="118">
        <v>23.695700079533452</v>
      </c>
      <c r="U9" s="119">
        <v>46.759998530985378</v>
      </c>
      <c r="V9" s="117">
        <v>0</v>
      </c>
      <c r="W9" s="118">
        <v>0</v>
      </c>
      <c r="X9" s="118">
        <v>0</v>
      </c>
      <c r="Y9" s="120">
        <v>0</v>
      </c>
    </row>
    <row r="10" spans="2:25" x14ac:dyDescent="0.3">
      <c r="B10" s="121" t="s">
        <v>88</v>
      </c>
      <c r="C10" s="122">
        <v>10</v>
      </c>
      <c r="D10" s="123" t="s">
        <v>20</v>
      </c>
      <c r="E10" s="124">
        <v>42912</v>
      </c>
      <c r="F10" s="125">
        <f t="shared" ref="F10:H10" si="3">J10/$E$10</f>
        <v>0.30587894891183265</v>
      </c>
      <c r="G10" s="126">
        <f t="shared" si="3"/>
        <v>0.47915141301683284</v>
      </c>
      <c r="H10" s="126">
        <f t="shared" si="3"/>
        <v>0.65507916570727909</v>
      </c>
      <c r="I10" s="127">
        <f>M10/$E$10</f>
        <v>0.7621718362790475</v>
      </c>
      <c r="J10" s="8">
        <v>13125.877455704562</v>
      </c>
      <c r="K10" s="6">
        <v>20561.345435378331</v>
      </c>
      <c r="L10" s="6">
        <v>28110.757158830762</v>
      </c>
      <c r="M10" s="34">
        <v>32706.317838406485</v>
      </c>
      <c r="N10" s="8">
        <v>2151</v>
      </c>
      <c r="O10" s="6">
        <v>2151</v>
      </c>
      <c r="P10" s="6">
        <v>2151</v>
      </c>
      <c r="Q10" s="34">
        <v>2151</v>
      </c>
      <c r="R10" s="8">
        <v>10974.877455704562</v>
      </c>
      <c r="S10" s="6">
        <v>18410.345435378331</v>
      </c>
      <c r="T10" s="6">
        <v>25959.757158830762</v>
      </c>
      <c r="U10" s="34">
        <v>30555.317838406485</v>
      </c>
      <c r="V10" s="8">
        <v>0</v>
      </c>
      <c r="W10" s="6">
        <v>0</v>
      </c>
      <c r="X10" s="6">
        <v>0</v>
      </c>
      <c r="Y10" s="7">
        <v>0</v>
      </c>
    </row>
    <row r="11" spans="2:25" ht="15" thickBot="1" x14ac:dyDescent="0.35">
      <c r="B11" s="70" t="s">
        <v>88</v>
      </c>
      <c r="C11" s="104">
        <v>10</v>
      </c>
      <c r="D11" s="9" t="s">
        <v>85</v>
      </c>
      <c r="E11" s="74">
        <v>7648</v>
      </c>
      <c r="F11" s="71">
        <v>1.877344878804571</v>
      </c>
      <c r="G11" s="10">
        <f t="shared" ref="G11:H11" si="4">K11/$E$11</f>
        <v>0.29750237527817641</v>
      </c>
      <c r="H11" s="10">
        <f t="shared" si="4"/>
        <v>0.36651651263778923</v>
      </c>
      <c r="I11" s="86">
        <f>M11/$E$11</f>
        <v>0.48483600660088161</v>
      </c>
      <c r="J11" s="13">
        <v>143.5793363309736</v>
      </c>
      <c r="K11" s="11">
        <v>2275.298166127493</v>
      </c>
      <c r="L11" s="11">
        <v>2803.1182886538122</v>
      </c>
      <c r="M11" s="35">
        <v>3708.0257784835426</v>
      </c>
      <c r="N11" s="13">
        <v>0</v>
      </c>
      <c r="O11" s="11">
        <v>0</v>
      </c>
      <c r="P11" s="11">
        <v>0</v>
      </c>
      <c r="Q11" s="35">
        <v>0</v>
      </c>
      <c r="R11" s="13">
        <v>143.5793363309736</v>
      </c>
      <c r="S11" s="11">
        <v>2275.298166127493</v>
      </c>
      <c r="T11" s="11">
        <v>2803.1182886538122</v>
      </c>
      <c r="U11" s="35">
        <v>3708.0257784835426</v>
      </c>
      <c r="V11" s="13">
        <v>0</v>
      </c>
      <c r="W11" s="11">
        <v>0</v>
      </c>
      <c r="X11" s="11">
        <v>0</v>
      </c>
      <c r="Y11" s="12">
        <v>0</v>
      </c>
    </row>
    <row r="12" spans="2:25" x14ac:dyDescent="0.3">
      <c r="B12" s="121" t="s">
        <v>62</v>
      </c>
      <c r="C12" s="122">
        <v>10</v>
      </c>
      <c r="D12" s="123" t="s">
        <v>20</v>
      </c>
      <c r="E12" s="124">
        <v>32077</v>
      </c>
      <c r="F12" s="125">
        <f t="shared" ref="F12:H12" si="5">J12/$E$12</f>
        <v>4.3582081705924453E-2</v>
      </c>
      <c r="G12" s="126">
        <f t="shared" si="5"/>
        <v>0.69927258947674609</v>
      </c>
      <c r="H12" s="126">
        <f t="shared" si="5"/>
        <v>1.0090621819536538</v>
      </c>
      <c r="I12" s="127">
        <f>M12/$E$12</f>
        <v>1.1200881722644338</v>
      </c>
      <c r="J12" s="8">
        <v>1397.9824348809386</v>
      </c>
      <c r="K12" s="6">
        <v>22430.566852645585</v>
      </c>
      <c r="L12" s="6">
        <v>32367.687610527355</v>
      </c>
      <c r="M12" s="34">
        <v>35929.068301726242</v>
      </c>
      <c r="N12" s="8">
        <v>0</v>
      </c>
      <c r="O12" s="6">
        <v>0</v>
      </c>
      <c r="P12" s="6">
        <v>0</v>
      </c>
      <c r="Q12" s="34">
        <v>0</v>
      </c>
      <c r="R12" s="8">
        <v>1397.9824348809386</v>
      </c>
      <c r="S12" s="6">
        <v>22430.566852645585</v>
      </c>
      <c r="T12" s="6">
        <v>32367.687610527355</v>
      </c>
      <c r="U12" s="34">
        <v>35929.068301726242</v>
      </c>
      <c r="V12" s="8">
        <v>0</v>
      </c>
      <c r="W12" s="6">
        <v>0</v>
      </c>
      <c r="X12" s="6">
        <v>0</v>
      </c>
      <c r="Y12" s="7">
        <v>0</v>
      </c>
    </row>
    <row r="13" spans="2:25" ht="15" thickBot="1" x14ac:dyDescent="0.35">
      <c r="B13" s="70" t="s">
        <v>62</v>
      </c>
      <c r="C13" s="104">
        <v>10</v>
      </c>
      <c r="D13" s="9" t="s">
        <v>85</v>
      </c>
      <c r="E13" s="74">
        <v>5238</v>
      </c>
      <c r="F13" s="71">
        <f t="shared" ref="F13:H13" si="6">J13/$E$13</f>
        <v>0.52598094508961324</v>
      </c>
      <c r="G13" s="10">
        <f t="shared" si="6"/>
        <v>0.69113037758900397</v>
      </c>
      <c r="H13" s="10">
        <f t="shared" si="6"/>
        <v>0.69113037758900397</v>
      </c>
      <c r="I13" s="86">
        <f>M13/$E$13</f>
        <v>0.76429167373462892</v>
      </c>
      <c r="J13" s="13">
        <v>2755.0881903793943</v>
      </c>
      <c r="K13" s="11">
        <v>3620.1409178112026</v>
      </c>
      <c r="L13" s="11">
        <v>3620.1409178112026</v>
      </c>
      <c r="M13" s="35">
        <v>4003.3597870219864</v>
      </c>
      <c r="N13" s="13">
        <v>0</v>
      </c>
      <c r="O13" s="11">
        <v>0</v>
      </c>
      <c r="P13" s="11">
        <v>0</v>
      </c>
      <c r="Q13" s="35">
        <v>0</v>
      </c>
      <c r="R13" s="13">
        <v>2755.0881903793943</v>
      </c>
      <c r="S13" s="11">
        <v>3620.1409178112026</v>
      </c>
      <c r="T13" s="11">
        <v>3620.1409178112026</v>
      </c>
      <c r="U13" s="35">
        <v>4003.3597870219864</v>
      </c>
      <c r="V13" s="13">
        <v>0</v>
      </c>
      <c r="W13" s="11">
        <v>0</v>
      </c>
      <c r="X13" s="11">
        <v>0</v>
      </c>
      <c r="Y13" s="12">
        <v>0</v>
      </c>
    </row>
    <row r="14" spans="2:25" x14ac:dyDescent="0.3">
      <c r="B14" s="75" t="s">
        <v>67</v>
      </c>
      <c r="C14" s="102">
        <v>5</v>
      </c>
      <c r="D14" s="76" t="s">
        <v>20</v>
      </c>
      <c r="E14" s="77">
        <v>157</v>
      </c>
      <c r="F14" s="78">
        <f>J14/$E$14</f>
        <v>0.15796178343949044</v>
      </c>
      <c r="G14" s="78">
        <f t="shared" ref="G14:I14" si="7">K14/$E$14</f>
        <v>0.40169851380042482</v>
      </c>
      <c r="H14" s="78">
        <f t="shared" si="7"/>
        <v>0.52653927813163559</v>
      </c>
      <c r="I14" s="78">
        <f t="shared" si="7"/>
        <v>0.56518046709129599</v>
      </c>
      <c r="J14" s="106">
        <v>24.8</v>
      </c>
      <c r="K14" s="107">
        <v>63.066666666666698</v>
      </c>
      <c r="L14" s="107">
        <v>82.666666666666785</v>
      </c>
      <c r="M14" s="108">
        <v>88.733333333333462</v>
      </c>
      <c r="N14" s="106">
        <v>8</v>
      </c>
      <c r="O14" s="107">
        <v>8</v>
      </c>
      <c r="P14" s="107">
        <v>8</v>
      </c>
      <c r="Q14" s="108">
        <v>8</v>
      </c>
      <c r="R14" s="106">
        <v>16.8</v>
      </c>
      <c r="S14" s="107">
        <v>55.066666666666698</v>
      </c>
      <c r="T14" s="107">
        <v>74.666666666666785</v>
      </c>
      <c r="U14" s="108">
        <v>80.733333333333462</v>
      </c>
      <c r="V14" s="106">
        <v>0</v>
      </c>
      <c r="W14" s="107">
        <v>0</v>
      </c>
      <c r="X14" s="107">
        <v>0</v>
      </c>
      <c r="Y14" s="109">
        <v>0</v>
      </c>
    </row>
    <row r="15" spans="2:25" ht="15" thickBot="1" x14ac:dyDescent="0.35">
      <c r="B15" s="70" t="s">
        <v>67</v>
      </c>
      <c r="C15" s="104">
        <v>5</v>
      </c>
      <c r="D15" s="9" t="s">
        <v>85</v>
      </c>
      <c r="E15" s="74">
        <v>7</v>
      </c>
      <c r="F15" s="71">
        <v>0</v>
      </c>
      <c r="G15" s="10">
        <v>0</v>
      </c>
      <c r="H15" s="10">
        <v>0</v>
      </c>
      <c r="I15" s="86">
        <v>0</v>
      </c>
      <c r="J15" s="13">
        <v>0</v>
      </c>
      <c r="K15" s="11">
        <v>0</v>
      </c>
      <c r="L15" s="11">
        <v>0</v>
      </c>
      <c r="M15" s="35">
        <v>0</v>
      </c>
      <c r="N15" s="13">
        <v>0</v>
      </c>
      <c r="O15" s="11">
        <v>0</v>
      </c>
      <c r="P15" s="11">
        <v>0</v>
      </c>
      <c r="Q15" s="35">
        <v>0</v>
      </c>
      <c r="R15" s="13">
        <v>0</v>
      </c>
      <c r="S15" s="11">
        <v>0</v>
      </c>
      <c r="T15" s="11">
        <v>0</v>
      </c>
      <c r="U15" s="35">
        <v>0</v>
      </c>
      <c r="V15" s="13">
        <v>0</v>
      </c>
      <c r="W15" s="11">
        <v>0</v>
      </c>
      <c r="X15" s="11">
        <v>0</v>
      </c>
      <c r="Y15" s="12">
        <v>0</v>
      </c>
    </row>
    <row r="17" spans="2:25" ht="15" thickBot="1" x14ac:dyDescent="0.35">
      <c r="B17" s="69" t="s">
        <v>87</v>
      </c>
      <c r="C17" s="69"/>
    </row>
    <row r="18" spans="2:25" x14ac:dyDescent="0.3">
      <c r="B18" s="169" t="s">
        <v>22</v>
      </c>
      <c r="C18" s="170"/>
      <c r="D18" s="171"/>
      <c r="E18" s="174" t="s">
        <v>17</v>
      </c>
      <c r="F18" s="21" t="s">
        <v>12</v>
      </c>
      <c r="G18" s="22"/>
      <c r="H18" s="22"/>
      <c r="I18" s="23"/>
      <c r="J18" s="24" t="s">
        <v>13</v>
      </c>
      <c r="K18" s="22"/>
      <c r="L18" s="22"/>
      <c r="M18" s="23"/>
      <c r="N18" s="21" t="s">
        <v>14</v>
      </c>
      <c r="O18" s="22"/>
      <c r="P18" s="22"/>
      <c r="Q18" s="23"/>
      <c r="R18" s="21" t="s">
        <v>15</v>
      </c>
      <c r="S18" s="22"/>
      <c r="T18" s="22"/>
      <c r="U18" s="23"/>
      <c r="V18" s="21" t="s">
        <v>16</v>
      </c>
      <c r="W18" s="22"/>
      <c r="X18" s="22"/>
      <c r="Y18" s="23"/>
    </row>
    <row r="19" spans="2:25" ht="15" thickBot="1" x14ac:dyDescent="0.35">
      <c r="B19" s="29" t="s">
        <v>21</v>
      </c>
      <c r="C19" s="101"/>
      <c r="D19" s="30" t="s">
        <v>11</v>
      </c>
      <c r="E19" s="175"/>
      <c r="F19" s="25">
        <v>2020</v>
      </c>
      <c r="G19" s="26">
        <v>2021</v>
      </c>
      <c r="H19" s="26">
        <v>2022</v>
      </c>
      <c r="I19" s="27">
        <v>2023</v>
      </c>
      <c r="J19" s="28">
        <v>2020</v>
      </c>
      <c r="K19" s="26">
        <v>2021</v>
      </c>
      <c r="L19" s="26">
        <v>2022</v>
      </c>
      <c r="M19" s="27">
        <v>2023</v>
      </c>
      <c r="N19" s="25">
        <v>2020</v>
      </c>
      <c r="O19" s="26">
        <v>2021</v>
      </c>
      <c r="P19" s="26">
        <v>2022</v>
      </c>
      <c r="Q19" s="27">
        <v>2023</v>
      </c>
      <c r="R19" s="25">
        <v>2020</v>
      </c>
      <c r="S19" s="26">
        <v>2021</v>
      </c>
      <c r="T19" s="26">
        <v>2022</v>
      </c>
      <c r="U19" s="27">
        <v>2023</v>
      </c>
      <c r="V19" s="25">
        <v>2020</v>
      </c>
      <c r="W19" s="26">
        <v>2021</v>
      </c>
      <c r="X19" s="26">
        <v>2022</v>
      </c>
      <c r="Y19" s="27">
        <v>2023</v>
      </c>
    </row>
    <row r="20" spans="2:25" x14ac:dyDescent="0.3">
      <c r="B20" s="75" t="s">
        <v>19</v>
      </c>
      <c r="C20" s="102">
        <v>1</v>
      </c>
      <c r="D20" s="76" t="s">
        <v>85</v>
      </c>
      <c r="E20" s="134">
        <v>95</v>
      </c>
      <c r="F20" s="133">
        <f>J20/$E$20</f>
        <v>0.3948598860544642</v>
      </c>
      <c r="G20" s="126">
        <f t="shared" ref="G20:I20" si="8">K20/$E$20</f>
        <v>1.3126130913838607</v>
      </c>
      <c r="H20" s="126">
        <f t="shared" si="8"/>
        <v>1.5243789556450711</v>
      </c>
      <c r="I20" s="138">
        <f t="shared" si="8"/>
        <v>2.0274071936128863</v>
      </c>
      <c r="J20" s="136">
        <v>37.511689175174098</v>
      </c>
      <c r="K20" s="107">
        <v>124.69824368146676</v>
      </c>
      <c r="L20" s="107">
        <v>144.81600078628176</v>
      </c>
      <c r="M20" s="108">
        <v>192.6036833932242</v>
      </c>
      <c r="N20" s="106">
        <v>31.61</v>
      </c>
      <c r="O20" s="107">
        <v>31.61</v>
      </c>
      <c r="P20" s="107">
        <v>31.61</v>
      </c>
      <c r="Q20" s="108">
        <v>31.61</v>
      </c>
      <c r="R20" s="106">
        <v>5.901689175174095</v>
      </c>
      <c r="S20" s="107">
        <v>93.088243681466764</v>
      </c>
      <c r="T20" s="107">
        <v>113.20600078628176</v>
      </c>
      <c r="U20" s="108">
        <v>157.67241339322419</v>
      </c>
      <c r="V20" s="106">
        <v>0</v>
      </c>
      <c r="W20" s="107">
        <v>0</v>
      </c>
      <c r="X20" s="107">
        <v>0</v>
      </c>
      <c r="Y20" s="109">
        <v>3.3212699999999997</v>
      </c>
    </row>
    <row r="21" spans="2:25" ht="15" thickBot="1" x14ac:dyDescent="0.35">
      <c r="B21" s="91" t="s">
        <v>19</v>
      </c>
      <c r="C21" s="105">
        <v>1</v>
      </c>
      <c r="D21" s="92" t="s">
        <v>20</v>
      </c>
      <c r="E21" s="135">
        <v>327</v>
      </c>
      <c r="F21" s="139">
        <f>J21/$E$21</f>
        <v>0.22939093346435491</v>
      </c>
      <c r="G21" s="10">
        <f t="shared" ref="G21:I21" si="9">K21/$E$21</f>
        <v>0.78706389962473555</v>
      </c>
      <c r="H21" s="10">
        <f t="shared" si="9"/>
        <v>0.90854888065251915</v>
      </c>
      <c r="I21" s="140">
        <f t="shared" si="9"/>
        <v>1.0774619935850429</v>
      </c>
      <c r="J21" s="137">
        <v>75.010835242844053</v>
      </c>
      <c r="K21" s="79">
        <v>257.36989517728853</v>
      </c>
      <c r="L21" s="79">
        <v>297.09548397337375</v>
      </c>
      <c r="M21" s="80">
        <v>352.33007190230904</v>
      </c>
      <c r="N21" s="82">
        <v>55.39</v>
      </c>
      <c r="O21" s="79">
        <v>55.39</v>
      </c>
      <c r="P21" s="79">
        <v>55.39</v>
      </c>
      <c r="Q21" s="80">
        <v>55.39</v>
      </c>
      <c r="R21" s="82">
        <v>19.620835242844052</v>
      </c>
      <c r="S21" s="79">
        <v>201.97989517728854</v>
      </c>
      <c r="T21" s="79">
        <v>241.70548397337376</v>
      </c>
      <c r="U21" s="80">
        <v>289.36684190230903</v>
      </c>
      <c r="V21" s="82">
        <v>0</v>
      </c>
      <c r="W21" s="79">
        <v>0</v>
      </c>
      <c r="X21" s="79">
        <v>0</v>
      </c>
      <c r="Y21" s="81">
        <v>7.5732299999999997</v>
      </c>
    </row>
    <row r="22" spans="2:25" x14ac:dyDescent="0.3">
      <c r="B22" s="73" t="s">
        <v>74</v>
      </c>
      <c r="C22" s="103">
        <v>2</v>
      </c>
      <c r="D22" s="72" t="s">
        <v>85</v>
      </c>
      <c r="E22" s="94">
        <v>4</v>
      </c>
      <c r="F22" s="78">
        <f>J22/$E$22</f>
        <v>0</v>
      </c>
      <c r="G22" s="78">
        <f t="shared" ref="G22:I22" si="10">K22/$E$22</f>
        <v>0.20774355595095481</v>
      </c>
      <c r="H22" s="78">
        <f t="shared" si="10"/>
        <v>0.83097422380381913</v>
      </c>
      <c r="I22" s="78">
        <f t="shared" si="10"/>
        <v>1.1978086774859316</v>
      </c>
      <c r="J22" s="88">
        <v>0</v>
      </c>
      <c r="K22" s="87">
        <v>0.83097422380381925</v>
      </c>
      <c r="L22" s="87">
        <v>3.3238968952152765</v>
      </c>
      <c r="M22" s="90">
        <v>4.7912347099437262</v>
      </c>
      <c r="N22" s="88">
        <v>0</v>
      </c>
      <c r="O22" s="87">
        <v>0</v>
      </c>
      <c r="P22" s="87">
        <v>0</v>
      </c>
      <c r="Q22" s="90">
        <v>0</v>
      </c>
      <c r="R22" s="88">
        <v>0</v>
      </c>
      <c r="S22" s="87">
        <v>0.83097422380381925</v>
      </c>
      <c r="T22" s="87">
        <v>3.3238968952152765</v>
      </c>
      <c r="U22" s="90">
        <v>3.4426074986158222</v>
      </c>
      <c r="V22" s="88">
        <v>0</v>
      </c>
      <c r="W22" s="87">
        <v>0</v>
      </c>
      <c r="X22" s="87">
        <v>0</v>
      </c>
      <c r="Y22" s="89">
        <v>1.3486272113279043</v>
      </c>
    </row>
    <row r="23" spans="2:25" ht="15" thickBot="1" x14ac:dyDescent="0.35">
      <c r="B23" s="91" t="s">
        <v>74</v>
      </c>
      <c r="C23" s="105">
        <v>2</v>
      </c>
      <c r="D23" s="92" t="s">
        <v>20</v>
      </c>
      <c r="E23" s="95">
        <v>28</v>
      </c>
      <c r="F23" s="93">
        <f>J23/$E$23</f>
        <v>0</v>
      </c>
      <c r="G23" s="93">
        <f t="shared" ref="G23:I23" si="11">K23/$E$23</f>
        <v>0.20774355595095481</v>
      </c>
      <c r="H23" s="93">
        <f t="shared" si="11"/>
        <v>0.83097422380381925</v>
      </c>
      <c r="I23" s="93">
        <f t="shared" si="11"/>
        <v>1.213287899423698</v>
      </c>
      <c r="J23" s="82">
        <v>0</v>
      </c>
      <c r="K23" s="79">
        <v>5.8168195666267346</v>
      </c>
      <c r="L23" s="79">
        <v>23.267278266506938</v>
      </c>
      <c r="M23" s="80">
        <v>33.972061183863545</v>
      </c>
      <c r="N23" s="82">
        <v>0</v>
      </c>
      <c r="O23" s="79">
        <v>0</v>
      </c>
      <c r="P23" s="79">
        <v>0</v>
      </c>
      <c r="Q23" s="80">
        <v>0</v>
      </c>
      <c r="R23" s="82">
        <v>0</v>
      </c>
      <c r="S23" s="79">
        <v>5.8168195666267346</v>
      </c>
      <c r="T23" s="79">
        <v>23.267278266506938</v>
      </c>
      <c r="U23" s="80">
        <v>24.098252490310756</v>
      </c>
      <c r="V23" s="82">
        <v>0</v>
      </c>
      <c r="W23" s="79">
        <v>0</v>
      </c>
      <c r="X23" s="79">
        <v>0</v>
      </c>
      <c r="Y23" s="81">
        <v>9.8738086935527907</v>
      </c>
    </row>
  </sheetData>
  <mergeCells count="4">
    <mergeCell ref="B3:D3"/>
    <mergeCell ref="E3:E4"/>
    <mergeCell ref="B18:D18"/>
    <mergeCell ref="E18:E19"/>
  </mergeCells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9A42-F3DD-4A3F-B7BC-084673F61EBF}">
  <dimension ref="C2:F10"/>
  <sheetViews>
    <sheetView workbookViewId="0">
      <selection activeCell="I6" sqref="I6"/>
    </sheetView>
  </sheetViews>
  <sheetFormatPr defaultRowHeight="14.4" x14ac:dyDescent="0.3"/>
  <cols>
    <col min="3" max="3" width="7.6640625" customWidth="1"/>
    <col min="4" max="4" width="28.6640625" customWidth="1"/>
    <col min="5" max="5" width="44.5546875" customWidth="1"/>
  </cols>
  <sheetData>
    <row r="2" spans="3:6" ht="15" thickBot="1" x14ac:dyDescent="0.35"/>
    <row r="3" spans="3:6" ht="27" thickBot="1" x14ac:dyDescent="0.35">
      <c r="C3" s="5" t="s">
        <v>28</v>
      </c>
      <c r="D3" s="98" t="s">
        <v>23</v>
      </c>
      <c r="E3" s="99" t="s">
        <v>24</v>
      </c>
      <c r="F3" s="99" t="s">
        <v>91</v>
      </c>
    </row>
    <row r="4" spans="3:6" ht="40.200000000000003" thickBot="1" x14ac:dyDescent="0.35">
      <c r="C4" s="1">
        <v>1</v>
      </c>
      <c r="D4" s="2" t="s">
        <v>25</v>
      </c>
      <c r="E4" s="2" t="s">
        <v>29</v>
      </c>
      <c r="F4" s="100" t="s">
        <v>92</v>
      </c>
    </row>
    <row r="5" spans="3:6" ht="27" thickBot="1" x14ac:dyDescent="0.35">
      <c r="C5" s="3">
        <v>2</v>
      </c>
      <c r="D5" s="4" t="s">
        <v>26</v>
      </c>
      <c r="E5" s="4" t="s">
        <v>30</v>
      </c>
      <c r="F5" s="129" t="s">
        <v>92</v>
      </c>
    </row>
    <row r="6" spans="3:6" ht="40.200000000000003" thickBot="1" x14ac:dyDescent="0.35">
      <c r="C6" s="1">
        <v>3</v>
      </c>
      <c r="D6" s="2" t="s">
        <v>31</v>
      </c>
      <c r="E6" s="2" t="s">
        <v>32</v>
      </c>
      <c r="F6" s="100" t="s">
        <v>92</v>
      </c>
    </row>
    <row r="7" spans="3:6" ht="40.200000000000003" thickBot="1" x14ac:dyDescent="0.35">
      <c r="C7" s="3">
        <v>4</v>
      </c>
      <c r="D7" s="4" t="s">
        <v>33</v>
      </c>
      <c r="E7" s="4" t="s">
        <v>34</v>
      </c>
      <c r="F7" s="129" t="s">
        <v>92</v>
      </c>
    </row>
    <row r="8" spans="3:6" ht="40.200000000000003" thickBot="1" x14ac:dyDescent="0.35">
      <c r="C8" s="1">
        <v>5</v>
      </c>
      <c r="D8" s="2" t="s">
        <v>35</v>
      </c>
      <c r="E8" s="2" t="s">
        <v>36</v>
      </c>
      <c r="F8" s="100" t="s">
        <v>92</v>
      </c>
    </row>
    <row r="9" spans="3:6" ht="27" thickBot="1" x14ac:dyDescent="0.35">
      <c r="C9" s="3">
        <v>6</v>
      </c>
      <c r="D9" s="4" t="s">
        <v>37</v>
      </c>
      <c r="E9" s="4" t="s">
        <v>27</v>
      </c>
      <c r="F9" s="129" t="s">
        <v>92</v>
      </c>
    </row>
    <row r="10" spans="3:6" ht="40.200000000000003" thickBot="1" x14ac:dyDescent="0.35">
      <c r="C10" s="1">
        <v>7</v>
      </c>
      <c r="D10" s="2" t="s">
        <v>89</v>
      </c>
      <c r="E10" s="2" t="s">
        <v>90</v>
      </c>
      <c r="F10" s="100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CDF</vt:lpstr>
      <vt:lpstr>Indicatori</vt:lpstr>
      <vt:lpstr>Match indicatori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2020-11-17T14:22:29Z</dcterms:created>
  <dcterms:modified xsi:type="dcterms:W3CDTF">2021-02-02T18:28:12Z</dcterms:modified>
</cp:coreProperties>
</file>