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9ED49D07-B9B3-4810-9188-D5C7AD0AD891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5" i="1"/>
  <c r="C52" i="1"/>
  <c r="C354" i="1"/>
  <c r="C300" i="1"/>
  <c r="C254" i="1"/>
  <c r="C198" i="1"/>
  <c r="C147" i="1"/>
  <c r="C98" i="1" l="1"/>
  <c r="C7" i="1"/>
  <c r="G21" i="2" l="1"/>
  <c r="H21" i="2"/>
  <c r="I21" i="2"/>
  <c r="F21" i="2"/>
  <c r="G20" i="2"/>
  <c r="H20" i="2"/>
  <c r="I20" i="2"/>
  <c r="F20" i="2"/>
  <c r="E69" i="1"/>
  <c r="D78" i="1" l="1"/>
  <c r="E78" i="1" s="1"/>
  <c r="F78" i="1" s="1"/>
  <c r="G78" i="1" s="1"/>
  <c r="H78" i="1" s="1"/>
  <c r="I78" i="1" s="1"/>
  <c r="J78" i="1" s="1"/>
  <c r="K78" i="1" s="1"/>
  <c r="D70" i="1"/>
  <c r="C70" i="1"/>
  <c r="I65" i="1"/>
  <c r="H65" i="1"/>
  <c r="G65" i="1"/>
  <c r="F65" i="1"/>
  <c r="E65" i="1"/>
  <c r="D65" i="1"/>
  <c r="C65" i="1"/>
  <c r="D59" i="1"/>
  <c r="E59" i="1" s="1"/>
  <c r="F59" i="1" s="1"/>
  <c r="G59" i="1" s="1"/>
  <c r="H59" i="1" s="1"/>
  <c r="I59" i="1" s="1"/>
  <c r="J59" i="1" s="1"/>
  <c r="K59" i="1" s="1"/>
  <c r="D55" i="1"/>
  <c r="E55" i="1" s="1"/>
  <c r="F55" i="1" s="1"/>
  <c r="G55" i="1" s="1"/>
  <c r="H55" i="1" s="1"/>
  <c r="I55" i="1" s="1"/>
  <c r="J55" i="1" s="1"/>
  <c r="K55" i="1" s="1"/>
  <c r="L55" i="1" s="1"/>
  <c r="E70" i="1" l="1"/>
  <c r="C53" i="1"/>
  <c r="G60" i="1" l="1"/>
  <c r="I60" i="1"/>
  <c r="C60" i="1"/>
  <c r="C79" i="1" s="1"/>
  <c r="F60" i="1"/>
  <c r="E60" i="1"/>
  <c r="J60" i="1"/>
  <c r="K60" i="1"/>
  <c r="K79" i="1" s="1"/>
  <c r="C83" i="1" s="1"/>
  <c r="H60" i="1"/>
  <c r="H79" i="1" s="1"/>
  <c r="D60" i="1"/>
  <c r="D79" i="1"/>
  <c r="I79" i="1"/>
  <c r="E79" i="1"/>
  <c r="F79" i="1"/>
  <c r="J79" i="1"/>
  <c r="G79" i="1"/>
  <c r="G23" i="2"/>
  <c r="H23" i="2"/>
  <c r="I23" i="2"/>
  <c r="F23" i="2"/>
  <c r="G22" i="2"/>
  <c r="H22" i="2"/>
  <c r="I22" i="2"/>
  <c r="F22" i="2"/>
  <c r="G14" i="2" l="1"/>
  <c r="H14" i="2"/>
  <c r="I14" i="2"/>
  <c r="F14" i="2"/>
  <c r="D289" i="1" l="1"/>
  <c r="E289" i="1" s="1"/>
  <c r="F289" i="1" s="1"/>
  <c r="G289" i="1" s="1"/>
  <c r="H289" i="1" s="1"/>
  <c r="I289" i="1" s="1"/>
  <c r="J289" i="1" s="1"/>
  <c r="K289" i="1" s="1"/>
  <c r="E215" i="1"/>
  <c r="C216" i="1"/>
  <c r="D216" i="1"/>
  <c r="E164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C355" i="1" l="1"/>
  <c r="D379" i="1"/>
  <c r="E379" i="1" s="1"/>
  <c r="F379" i="1" s="1"/>
  <c r="G379" i="1" s="1"/>
  <c r="H379" i="1" s="1"/>
  <c r="I379" i="1" s="1"/>
  <c r="J379" i="1" s="1"/>
  <c r="K379" i="1" s="1"/>
  <c r="C301" i="1"/>
  <c r="D325" i="1"/>
  <c r="E325" i="1" s="1"/>
  <c r="F325" i="1" s="1"/>
  <c r="G325" i="1" s="1"/>
  <c r="H325" i="1" s="1"/>
  <c r="I325" i="1" s="1"/>
  <c r="J325" i="1" s="1"/>
  <c r="K325" i="1" s="1"/>
  <c r="D280" i="1"/>
  <c r="E280" i="1" s="1"/>
  <c r="F280" i="1" s="1"/>
  <c r="G280" i="1" s="1"/>
  <c r="H280" i="1" s="1"/>
  <c r="I280" i="1" s="1"/>
  <c r="J280" i="1" s="1"/>
  <c r="K280" i="1" s="1"/>
  <c r="E216" i="1" l="1"/>
  <c r="C199" i="1"/>
  <c r="J206" i="1" l="1"/>
  <c r="K206" i="1"/>
  <c r="F206" i="1"/>
  <c r="G206" i="1"/>
  <c r="E206" i="1"/>
  <c r="C206" i="1"/>
  <c r="H206" i="1"/>
  <c r="D206" i="1"/>
  <c r="I206" i="1"/>
  <c r="D201" i="1"/>
  <c r="E201" i="1" s="1"/>
  <c r="F201" i="1" s="1"/>
  <c r="G201" i="1" s="1"/>
  <c r="H201" i="1" s="1"/>
  <c r="I201" i="1" s="1"/>
  <c r="J201" i="1" s="1"/>
  <c r="K201" i="1" s="1"/>
  <c r="L201" i="1" s="1"/>
  <c r="D205" i="1"/>
  <c r="E205" i="1" s="1"/>
  <c r="F205" i="1" s="1"/>
  <c r="G205" i="1" s="1"/>
  <c r="H205" i="1" s="1"/>
  <c r="I205" i="1" s="1"/>
  <c r="J205" i="1" s="1"/>
  <c r="K205" i="1" s="1"/>
  <c r="C211" i="1"/>
  <c r="D211" i="1"/>
  <c r="E211" i="1"/>
  <c r="F211" i="1"/>
  <c r="G211" i="1"/>
  <c r="H211" i="1"/>
  <c r="I211" i="1"/>
  <c r="D223" i="1"/>
  <c r="E223" i="1" s="1"/>
  <c r="F223" i="1" s="1"/>
  <c r="G223" i="1" s="1"/>
  <c r="H223" i="1" s="1"/>
  <c r="I223" i="1" s="1"/>
  <c r="J223" i="1" s="1"/>
  <c r="K223" i="1" s="1"/>
  <c r="K224" i="1" l="1"/>
  <c r="C228" i="1" s="1"/>
  <c r="H224" i="1" l="1"/>
  <c r="D224" i="1"/>
  <c r="G224" i="1"/>
  <c r="C224" i="1"/>
  <c r="I224" i="1"/>
  <c r="E224" i="1"/>
  <c r="F224" i="1"/>
  <c r="J224" i="1"/>
  <c r="D172" i="1" l="1"/>
  <c r="E172" i="1" s="1"/>
  <c r="F172" i="1" s="1"/>
  <c r="G172" i="1" s="1"/>
  <c r="H172" i="1" s="1"/>
  <c r="I172" i="1" s="1"/>
  <c r="J172" i="1" s="1"/>
  <c r="K172" i="1" s="1"/>
  <c r="D123" i="1" l="1"/>
  <c r="E123" i="1" s="1"/>
  <c r="F123" i="1" s="1"/>
  <c r="G123" i="1" s="1"/>
  <c r="H123" i="1" s="1"/>
  <c r="I123" i="1" s="1"/>
  <c r="J123" i="1" s="1"/>
  <c r="K123" i="1" s="1"/>
  <c r="D33" i="1"/>
  <c r="E33" i="1" s="1"/>
  <c r="F33" i="1" s="1"/>
  <c r="G33" i="1" s="1"/>
  <c r="H33" i="1" s="1"/>
  <c r="I33" i="1" s="1"/>
  <c r="J33" i="1" s="1"/>
  <c r="K33" i="1" s="1"/>
  <c r="E24" i="1"/>
  <c r="C82" i="1" l="1"/>
  <c r="E25" i="1"/>
  <c r="D372" i="1"/>
  <c r="C372" i="1"/>
  <c r="I367" i="1"/>
  <c r="H367" i="1"/>
  <c r="G367" i="1"/>
  <c r="F367" i="1"/>
  <c r="E367" i="1"/>
  <c r="D367" i="1"/>
  <c r="C367" i="1"/>
  <c r="D361" i="1"/>
  <c r="E361" i="1" s="1"/>
  <c r="F361" i="1" s="1"/>
  <c r="G361" i="1" s="1"/>
  <c r="H361" i="1" s="1"/>
  <c r="I361" i="1" s="1"/>
  <c r="J361" i="1" s="1"/>
  <c r="K361" i="1" s="1"/>
  <c r="I359" i="1"/>
  <c r="D357" i="1"/>
  <c r="E357" i="1" s="1"/>
  <c r="F357" i="1" s="1"/>
  <c r="G357" i="1" s="1"/>
  <c r="H357" i="1" s="1"/>
  <c r="I357" i="1" s="1"/>
  <c r="J357" i="1" s="1"/>
  <c r="K357" i="1" s="1"/>
  <c r="L357" i="1" s="1"/>
  <c r="I305" i="1"/>
  <c r="D318" i="1"/>
  <c r="C318" i="1"/>
  <c r="I313" i="1"/>
  <c r="H313" i="1"/>
  <c r="G313" i="1"/>
  <c r="F313" i="1"/>
  <c r="E313" i="1"/>
  <c r="D313" i="1"/>
  <c r="C313" i="1"/>
  <c r="D307" i="1"/>
  <c r="E307" i="1" s="1"/>
  <c r="F307" i="1" s="1"/>
  <c r="G307" i="1" s="1"/>
  <c r="H307" i="1" s="1"/>
  <c r="I307" i="1" s="1"/>
  <c r="J307" i="1" s="1"/>
  <c r="K307" i="1" s="1"/>
  <c r="D303" i="1"/>
  <c r="E303" i="1" s="1"/>
  <c r="F303" i="1" s="1"/>
  <c r="G303" i="1" s="1"/>
  <c r="H303" i="1" s="1"/>
  <c r="I303" i="1" s="1"/>
  <c r="J303" i="1" s="1"/>
  <c r="K303" i="1" s="1"/>
  <c r="L303" i="1" s="1"/>
  <c r="I259" i="1"/>
  <c r="J259" i="1" s="1"/>
  <c r="L259" i="1" s="1"/>
  <c r="D272" i="1"/>
  <c r="C255" i="1" s="1"/>
  <c r="C272" i="1"/>
  <c r="I267" i="1"/>
  <c r="H267" i="1"/>
  <c r="G267" i="1"/>
  <c r="F267" i="1"/>
  <c r="E267" i="1"/>
  <c r="D267" i="1"/>
  <c r="C267" i="1"/>
  <c r="D261" i="1"/>
  <c r="E261" i="1" s="1"/>
  <c r="F261" i="1" s="1"/>
  <c r="G261" i="1" s="1"/>
  <c r="H261" i="1" s="1"/>
  <c r="I261" i="1" s="1"/>
  <c r="J261" i="1" s="1"/>
  <c r="K261" i="1" s="1"/>
  <c r="D257" i="1"/>
  <c r="E257" i="1" s="1"/>
  <c r="F257" i="1" s="1"/>
  <c r="G257" i="1" s="1"/>
  <c r="H257" i="1" s="1"/>
  <c r="I257" i="1" s="1"/>
  <c r="J257" i="1" s="1"/>
  <c r="K257" i="1" s="1"/>
  <c r="L257" i="1" s="1"/>
  <c r="D165" i="1"/>
  <c r="C148" i="1" s="1"/>
  <c r="C165" i="1"/>
  <c r="I160" i="1"/>
  <c r="H160" i="1"/>
  <c r="G160" i="1"/>
  <c r="F160" i="1"/>
  <c r="E160" i="1"/>
  <c r="D160" i="1"/>
  <c r="C160" i="1"/>
  <c r="D154" i="1"/>
  <c r="E154" i="1" s="1"/>
  <c r="F154" i="1" s="1"/>
  <c r="G154" i="1" s="1"/>
  <c r="H154" i="1" s="1"/>
  <c r="I154" i="1" s="1"/>
  <c r="J154" i="1" s="1"/>
  <c r="K154" i="1" s="1"/>
  <c r="D150" i="1"/>
  <c r="E150" i="1" s="1"/>
  <c r="F150" i="1" s="1"/>
  <c r="G150" i="1" s="1"/>
  <c r="H150" i="1" s="1"/>
  <c r="I150" i="1" s="1"/>
  <c r="J150" i="1" s="1"/>
  <c r="K150" i="1" s="1"/>
  <c r="L150" i="1" s="1"/>
  <c r="I20" i="1"/>
  <c r="H20" i="1"/>
  <c r="G20" i="1"/>
  <c r="F20" i="1"/>
  <c r="E20" i="1"/>
  <c r="D20" i="1"/>
  <c r="C20" i="1"/>
  <c r="I155" i="1" l="1"/>
  <c r="C155" i="1"/>
  <c r="J155" i="1"/>
  <c r="G155" i="1"/>
  <c r="F155" i="1"/>
  <c r="K155" i="1"/>
  <c r="H155" i="1"/>
  <c r="D155" i="1"/>
  <c r="E155" i="1"/>
  <c r="K262" i="1"/>
  <c r="H262" i="1"/>
  <c r="F262" i="1"/>
  <c r="I262" i="1"/>
  <c r="J262" i="1"/>
  <c r="D262" i="1"/>
  <c r="E262" i="1"/>
  <c r="G262" i="1"/>
  <c r="C262" i="1"/>
  <c r="J305" i="1"/>
  <c r="F271" i="1"/>
  <c r="F272" i="1" s="1"/>
  <c r="E271" i="1"/>
  <c r="E272" i="1" s="1"/>
  <c r="E165" i="1"/>
  <c r="K259" i="1"/>
  <c r="J359" i="1"/>
  <c r="L305" i="1" l="1"/>
  <c r="I308" i="1"/>
  <c r="K305" i="1"/>
  <c r="J308" i="1" s="1"/>
  <c r="I290" i="1"/>
  <c r="G290" i="1"/>
  <c r="C290" i="1"/>
  <c r="F290" i="1"/>
  <c r="C293" i="1" s="1"/>
  <c r="J290" i="1"/>
  <c r="K290" i="1"/>
  <c r="C294" i="1" s="1"/>
  <c r="H290" i="1"/>
  <c r="E290" i="1"/>
  <c r="D290" i="1"/>
  <c r="E281" i="1"/>
  <c r="J281" i="1"/>
  <c r="D281" i="1"/>
  <c r="H281" i="1"/>
  <c r="G281" i="1"/>
  <c r="F281" i="1"/>
  <c r="C284" i="1" s="1"/>
  <c r="K281" i="1"/>
  <c r="C285" i="1" s="1"/>
  <c r="C281" i="1"/>
  <c r="I281" i="1"/>
  <c r="C227" i="1"/>
  <c r="E173" i="1"/>
  <c r="C173" i="1"/>
  <c r="F173" i="1"/>
  <c r="C176" i="1" s="1"/>
  <c r="I173" i="1"/>
  <c r="D173" i="1"/>
  <c r="G173" i="1"/>
  <c r="H173" i="1"/>
  <c r="J173" i="1"/>
  <c r="K173" i="1"/>
  <c r="C177" i="1" s="1"/>
  <c r="L359" i="1"/>
  <c r="K359" i="1"/>
  <c r="J362" i="1" s="1"/>
  <c r="F308" i="1" l="1"/>
  <c r="E308" i="1"/>
  <c r="D308" i="1"/>
  <c r="G308" i="1"/>
  <c r="C308" i="1"/>
  <c r="K308" i="1"/>
  <c r="H308" i="1"/>
  <c r="E371" i="1"/>
  <c r="E372" i="1" s="1"/>
  <c r="K380" i="1" s="1"/>
  <c r="C384" i="1" s="1"/>
  <c r="E317" i="1"/>
  <c r="E318" i="1" s="1"/>
  <c r="E362" i="1"/>
  <c r="K362" i="1"/>
  <c r="F362" i="1"/>
  <c r="C362" i="1"/>
  <c r="G362" i="1"/>
  <c r="D362" i="1"/>
  <c r="H362" i="1"/>
  <c r="I362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01" i="1"/>
  <c r="E101" i="1" s="1"/>
  <c r="F101" i="1" s="1"/>
  <c r="G101" i="1" s="1"/>
  <c r="H101" i="1" s="1"/>
  <c r="I101" i="1" s="1"/>
  <c r="J101" i="1" s="1"/>
  <c r="K101" i="1" s="1"/>
  <c r="L101" i="1" s="1"/>
  <c r="D105" i="1"/>
  <c r="E105" i="1" s="1"/>
  <c r="F105" i="1" s="1"/>
  <c r="G105" i="1" s="1"/>
  <c r="H105" i="1" s="1"/>
  <c r="I105" i="1" s="1"/>
  <c r="J105" i="1" s="1"/>
  <c r="K105" i="1" s="1"/>
  <c r="C111" i="1"/>
  <c r="D111" i="1"/>
  <c r="E111" i="1"/>
  <c r="F111" i="1"/>
  <c r="G111" i="1"/>
  <c r="H111" i="1"/>
  <c r="I111" i="1"/>
  <c r="C116" i="1"/>
  <c r="D116" i="1"/>
  <c r="C99" i="1" s="1"/>
  <c r="D15" i="1" l="1"/>
  <c r="I15" i="1"/>
  <c r="J15" i="1"/>
  <c r="E15" i="1"/>
  <c r="C15" i="1"/>
  <c r="C34" i="1" s="1"/>
  <c r="F15" i="1"/>
  <c r="G15" i="1"/>
  <c r="G34" i="1" s="1"/>
  <c r="K15" i="1"/>
  <c r="K34" i="1" s="1"/>
  <c r="C38" i="1" s="1"/>
  <c r="H15" i="1"/>
  <c r="G106" i="1"/>
  <c r="G124" i="1" s="1"/>
  <c r="I106" i="1"/>
  <c r="I124" i="1" s="1"/>
  <c r="H106" i="1"/>
  <c r="H124" i="1" s="1"/>
  <c r="D106" i="1"/>
  <c r="D124" i="1" s="1"/>
  <c r="J106" i="1"/>
  <c r="J124" i="1" s="1"/>
  <c r="C106" i="1"/>
  <c r="C124" i="1" s="1"/>
  <c r="K106" i="1"/>
  <c r="K124" i="1" s="1"/>
  <c r="E106" i="1"/>
  <c r="E124" i="1" s="1"/>
  <c r="F106" i="1"/>
  <c r="F124" i="1" s="1"/>
  <c r="E326" i="1"/>
  <c r="C326" i="1"/>
  <c r="I326" i="1"/>
  <c r="F326" i="1"/>
  <c r="C329" i="1" s="1"/>
  <c r="K326" i="1"/>
  <c r="C330" i="1" s="1"/>
  <c r="G326" i="1"/>
  <c r="J326" i="1"/>
  <c r="H326" i="1"/>
  <c r="D326" i="1"/>
  <c r="F380" i="1"/>
  <c r="C383" i="1" s="1"/>
  <c r="J380" i="1"/>
  <c r="E380" i="1"/>
  <c r="D380" i="1"/>
  <c r="C380" i="1"/>
  <c r="I380" i="1"/>
  <c r="G380" i="1"/>
  <c r="H380" i="1"/>
  <c r="H34" i="1"/>
  <c r="D34" i="1"/>
  <c r="E34" i="1"/>
  <c r="F34" i="1"/>
  <c r="C37" i="1" s="1"/>
  <c r="I34" i="1"/>
  <c r="J34" i="1"/>
  <c r="F10" i="1"/>
  <c r="G10" i="1" s="1"/>
  <c r="H10" i="1" s="1"/>
  <c r="I10" i="1" s="1"/>
  <c r="J10" i="1" s="1"/>
  <c r="K10" i="1" s="1"/>
  <c r="L10" i="1" s="1"/>
  <c r="C128" i="1" l="1"/>
  <c r="C127" i="1"/>
</calcChain>
</file>

<file path=xl/sharedStrings.xml><?xml version="1.0" encoding="utf-8"?>
<sst xmlns="http://schemas.openxmlformats.org/spreadsheetml/2006/main" count="415" uniqueCount="115">
  <si>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</si>
  <si>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</si>
  <si>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</si>
  <si>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</si>
  <si>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</si>
  <si>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</si>
  <si>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</si>
  <si>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</si>
  <si>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</si>
  <si>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</si>
  <si>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</si>
  <si>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</si>
  <si>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</si>
  <si>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</si>
  <si>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</si>
  <si>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</si>
  <si>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</si>
  <si>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</si>
  <si>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</si>
  <si>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</si>
  <si>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</si>
  <si>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</si>
  <si>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</si>
  <si>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</si>
  <si>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</si>
  <si>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</si>
  <si>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</si>
  <si>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</si>
  <si>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</si>
  <si>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</si>
  <si>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</si>
  <si>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</si>
  <si>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</si>
  <si>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</si>
  <si>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</si>
  <si>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</si>
  <si>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</si>
  <si>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</si>
  <si>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</si>
  <si>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</si>
  <si>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</si>
  <si>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</si>
  <si>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</si>
  <si>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</si>
  <si>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</si>
  <si>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</si>
  <si>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</si>
  <si>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</si>
  <si>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</si>
  <si>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</si>
  <si>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</si>
  <si>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</si>
  <si>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</si>
  <si>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</si>
  <si>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</si>
  <si>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</si>
  <si>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</si>
  <si>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</si>
  <si>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</si>
  <si>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</si>
  <si>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</si>
  <si>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</si>
  <si>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</si>
  <si>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</si>
  <si>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</si>
  <si>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</si>
  <si>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</si>
  <si>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</si>
  <si>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</si>
  <si>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</si>
  <si>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t>3S15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</si>
  <si>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</si>
  <si>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</si>
  <si>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</si>
  <si>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</si>
  <si>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</si>
  <si>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</si>
  <si>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</si>
  <si>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</si>
  <si>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</si>
  <si>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</si>
  <si>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</si>
  <si>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</si>
  <si>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</si>
  <si>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</si>
  <si>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</si>
  <si>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</si>
  <si>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</si>
  <si>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POR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3.1 </t>
    </r>
    <r>
      <rPr>
        <sz val="15"/>
        <color theme="1"/>
        <rFont val="Cambria"/>
        <family val="1"/>
      </rPr>
      <t>Creșterea eficienței energetice în clădirile rezidențiale, clădirile publice și sistemele de iluminat public, îndeosebi a celor care înregistrează consumuri energetice mari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</si>
  <si>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</si>
  <si>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</si>
  <si>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</si>
  <si>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</si>
  <si>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</si>
  <si>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</si>
  <si>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</si>
  <si>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</si>
  <si>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</si>
  <si>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</si>
  <si>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</si>
  <si>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</si>
  <si>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</si>
  <si>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</si>
  <si>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</si>
  <si>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</si>
  <si>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</si>
  <si>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</si>
  <si>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</si>
  <si>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</si>
  <si>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</si>
  <si>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</si>
  <si>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</si>
  <si>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</si>
  <si>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</t>
    </r>
  </si>
  <si>
    <t>Nord-Vest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</si>
</sst>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7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8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0" fontId="16" fillId="15" borderId="2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6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/>
    </xf>
    <xf numFmtId="164" fontId="11" fillId="6" borderId="53" xfId="3" applyNumberFormat="1" applyFont="1" applyFill="1" applyBorder="1" applyAlignment="1">
      <alignment vertical="center" wrapText="1"/>
    </xf>
    <xf numFmtId="0" fontId="10" fillId="10" borderId="20" xfId="3" applyNumberFormat="1" applyFont="1" applyFill="1" applyBorder="1"/>
    <xf numFmtId="10" fontId="11" fillId="7" borderId="7" xfId="4" applyNumberFormat="1" applyFont="1" applyFill="1" applyBorder="1"/>
    <xf numFmtId="10" fontId="11" fillId="7" borderId="54" xfId="4" applyNumberFormat="1" applyFont="1" applyFill="1" applyBorder="1"/>
    <xf numFmtId="10" fontId="11" fillId="7" borderId="31" xfId="4" applyNumberFormat="1" applyFont="1" applyFill="1" applyBorder="1"/>
    <xf numFmtId="10" fontId="11" fillId="7" borderId="29" xfId="4" applyNumberFormat="1" applyFont="1" applyFill="1" applyBorder="1"/>
    <xf numFmtId="0" fontId="16" fillId="15" borderId="28" xfId="0" applyFont="1" applyFill="1" applyBorder="1" applyAlignment="1">
      <alignment horizontal="center" vertical="center"/>
    </xf>
    <xf numFmtId="1" fontId="14" fillId="0" borderId="0" xfId="0" applyNumberFormat="1" applyFont="1"/>
    <xf numFmtId="3" fontId="14" fillId="13" borderId="0" xfId="0" applyNumberFormat="1" applyFont="1" applyFill="1"/>
    <xf numFmtId="3" fontId="14" fillId="13" borderId="0" xfId="3" applyNumberFormat="1" applyFont="1" applyFill="1"/>
    <xf numFmtId="167" fontId="20" fillId="3" borderId="4" xfId="3" applyNumberFormat="1" applyFont="1" applyFill="1" applyBorder="1" applyProtection="1">
      <protection locked="0"/>
    </xf>
    <xf numFmtId="167" fontId="14" fillId="0" borderId="0" xfId="3" applyNumberFormat="1" applyFont="1"/>
    <xf numFmtId="167" fontId="18" fillId="11" borderId="0" xfId="3" applyNumberFormat="1" applyFont="1" applyFill="1" applyBorder="1" applyAlignment="1">
      <alignment horizontal="center"/>
    </xf>
    <xf numFmtId="167" fontId="14" fillId="14" borderId="0" xfId="3" applyNumberFormat="1" applyFont="1" applyFill="1"/>
    <xf numFmtId="167" fontId="14" fillId="0" borderId="0" xfId="3" applyNumberFormat="1" applyFont="1" applyBorder="1"/>
    <xf numFmtId="167" fontId="4" fillId="0" borderId="0" xfId="3" applyNumberFormat="1" applyFont="1"/>
    <xf numFmtId="167" fontId="4" fillId="0" borderId="0" xfId="3" applyNumberFormat="1" applyFont="1" applyBorder="1"/>
    <xf numFmtId="0" fontId="16" fillId="15" borderId="26" xfId="0" applyFont="1" applyFill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15" borderId="51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CDF!$C$110:$I$110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CDF!$C$111:$I$111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CDF!$B$366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CDF!$C$365:$I$365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CDF!$C$366:$I$366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CDF!$B$367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CDF!$C$365:$I$365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CDF!$C$367:$I$367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CDF!$B$362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CDF!$C$361:$K$361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CDF!$C$362:$K$362</c:f>
              <c:numCache>
                <c:formatCode>0</c:formatCode>
                <c:ptCount val="9"/>
                <c:pt idx="0">
                  <c:v>1.0421569955286929</c:v>
                </c:pt>
                <c:pt idx="1">
                  <c:v>2.5747408124826534</c:v>
                </c:pt>
                <c:pt idx="2">
                  <c:v>5.8851218571032069</c:v>
                </c:pt>
                <c:pt idx="3">
                  <c:v>9.9924464865398193</c:v>
                </c:pt>
                <c:pt idx="4">
                  <c:v>12.689794004378792</c:v>
                </c:pt>
                <c:pt idx="5">
                  <c:v>15.38714152221776</c:v>
                </c:pt>
                <c:pt idx="6">
                  <c:v>18.084489040056731</c:v>
                </c:pt>
                <c:pt idx="7">
                  <c:v>18.084489040056731</c:v>
                </c:pt>
                <c:pt idx="8">
                  <c:v>18.084489040056731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16.573961351882048</c:v>
                </c:pt>
                <c:pt idx="4">
                  <c:v>49.721884055646143</c:v>
                </c:pt>
                <c:pt idx="5">
                  <c:v>82.869806759410253</c:v>
                </c:pt>
                <c:pt idx="6">
                  <c:v>116.01772946317435</c:v>
                </c:pt>
                <c:pt idx="7">
                  <c:v>116.01772946317435</c:v>
                </c:pt>
                <c:pt idx="8">
                  <c:v>116.01772946317435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7.1031262936637347</c:v>
                </c:pt>
                <c:pt idx="4">
                  <c:v>21.309378880991204</c:v>
                </c:pt>
                <c:pt idx="5">
                  <c:v>35.515631468318681</c:v>
                </c:pt>
                <c:pt idx="6">
                  <c:v>49.721884055646143</c:v>
                </c:pt>
                <c:pt idx="7">
                  <c:v>49.721884055646143</c:v>
                </c:pt>
                <c:pt idx="8">
                  <c:v>49.721884055646143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D7-BD40-33529573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CDF!$C$123:$K$123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CDF!$C$124:$K$124</c:f>
              <c:numCache>
                <c:formatCode>_(* #,##0_);_(* \(#,##0\);_(* "-"??_);_(@_)</c:formatCode>
                <c:ptCount val="9"/>
                <c:pt idx="0">
                  <c:v>0.32668574965034763</c:v>
                </c:pt>
                <c:pt idx="1">
                  <c:v>1.9601144979020859</c:v>
                </c:pt>
                <c:pt idx="2">
                  <c:v>31.688517716083719</c:v>
                </c:pt>
                <c:pt idx="3">
                  <c:v>167.26310382097799</c:v>
                </c:pt>
                <c:pt idx="4">
                  <c:v>317.86523440978823</c:v>
                </c:pt>
                <c:pt idx="5">
                  <c:v>468.46736499859855</c:v>
                </c:pt>
                <c:pt idx="6">
                  <c:v>619.06949558740882</c:v>
                </c:pt>
                <c:pt idx="7">
                  <c:v>619.06949558740882</c:v>
                </c:pt>
                <c:pt idx="8">
                  <c:v>619.06949558740882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CDF!$C$172:$K$172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CDF!$C$173:$K$173</c:f>
              <c:numCache>
                <c:formatCode>_(* #,##0_);_(* \(#,##0\);_(* "-"??_);_(@_)</c:formatCode>
                <c:ptCount val="9"/>
                <c:pt idx="0">
                  <c:v>534.17561290351966</c:v>
                </c:pt>
                <c:pt idx="1">
                  <c:v>669.9829721162788</c:v>
                </c:pt>
                <c:pt idx="2">
                  <c:v>1213.2124089673157</c:v>
                </c:pt>
                <c:pt idx="3">
                  <c:v>1991.8412684538021</c:v>
                </c:pt>
                <c:pt idx="4">
                  <c:v>2842.9007195204263</c:v>
                </c:pt>
                <c:pt idx="5">
                  <c:v>3657.7448747969815</c:v>
                </c:pt>
                <c:pt idx="6">
                  <c:v>4472.5890300735373</c:v>
                </c:pt>
                <c:pt idx="7">
                  <c:v>4472.5890300735373</c:v>
                </c:pt>
                <c:pt idx="8">
                  <c:v>4472.5890300735373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CDF!$C$379:$K$379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CDF!$C$380:$K$380</c:f>
              <c:numCache>
                <c:formatCode>_(* #,##0_);_(* \(#,##0\);_(* "-"??_);_(@_)</c:formatCode>
                <c:ptCount val="9"/>
                <c:pt idx="0">
                  <c:v>0.31347140362682313</c:v>
                </c:pt>
                <c:pt idx="1">
                  <c:v>0.77445876190156304</c:v>
                </c:pt>
                <c:pt idx="2">
                  <c:v>1.7701914557750011</c:v>
                </c:pt>
                <c:pt idx="3">
                  <c:v>3.0056375759513037</c:v>
                </c:pt>
                <c:pt idx="4">
                  <c:v>3.8169753265148465</c:v>
                </c:pt>
                <c:pt idx="5">
                  <c:v>4.6283130770783885</c:v>
                </c:pt>
                <c:pt idx="6">
                  <c:v>5.4396508276419304</c:v>
                </c:pt>
                <c:pt idx="7">
                  <c:v>5.4396508276419304</c:v>
                </c:pt>
                <c:pt idx="8">
                  <c:v>5.4396508276419304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CDF!$C$223:$K$223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CDF!$C$224:$K$224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9.7140223101749008</c:v>
                </c:pt>
                <c:pt idx="4">
                  <c:v>30.356319719296565</c:v>
                </c:pt>
                <c:pt idx="5">
                  <c:v>50.998617128418232</c:v>
                </c:pt>
                <c:pt idx="6">
                  <c:v>71.640914537539899</c:v>
                </c:pt>
                <c:pt idx="7">
                  <c:v>71.640914537539899</c:v>
                </c:pt>
                <c:pt idx="8">
                  <c:v>71.640914537539899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CDF!$C$325:$K$325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CDF!$C$326:$K$326</c:f>
              <c:numCache>
                <c:formatCode>_(* #,##0_);_(* \(#,##0\);_(* "-"??_);_(@_)</c:formatCode>
                <c:ptCount val="9"/>
                <c:pt idx="0">
                  <c:v>0.31347140362682313</c:v>
                </c:pt>
                <c:pt idx="1">
                  <c:v>0.77445876190156304</c:v>
                </c:pt>
                <c:pt idx="2">
                  <c:v>1.7701914557750011</c:v>
                </c:pt>
                <c:pt idx="3">
                  <c:v>3.0056375759513037</c:v>
                </c:pt>
                <c:pt idx="4">
                  <c:v>3.8169753265148465</c:v>
                </c:pt>
                <c:pt idx="5">
                  <c:v>4.6283130770783885</c:v>
                </c:pt>
                <c:pt idx="6">
                  <c:v>5.4396508276419304</c:v>
                </c:pt>
                <c:pt idx="7">
                  <c:v>5.4396508276419304</c:v>
                </c:pt>
                <c:pt idx="8">
                  <c:v>5.4396508276419304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CDF!$B$106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CDF!$C$105:$K$105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CDF!$C$106:$K$106</c:f>
              <c:numCache>
                <c:formatCode>0</c:formatCode>
                <c:ptCount val="9"/>
                <c:pt idx="0">
                  <c:v>0.1376811285425667</c:v>
                </c:pt>
                <c:pt idx="1">
                  <c:v>0.8260867712554002</c:v>
                </c:pt>
                <c:pt idx="2">
                  <c:v>13.355069468628969</c:v>
                </c:pt>
                <c:pt idx="3">
                  <c:v>70.49273781379415</c:v>
                </c:pt>
                <c:pt idx="4">
                  <c:v>133.96373807191739</c:v>
                </c:pt>
                <c:pt idx="5">
                  <c:v>197.43473833004066</c:v>
                </c:pt>
                <c:pt idx="6">
                  <c:v>260.9057385881639</c:v>
                </c:pt>
                <c:pt idx="7">
                  <c:v>260.9057385881639</c:v>
                </c:pt>
                <c:pt idx="8">
                  <c:v>260.9057385881639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CDF!$C$280:$K$280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CDF!$C$281:$K$281</c:f>
              <c:numCache>
                <c:formatCode>_(* #,##0_);_(* \(#,##0\);_(* "-"??_);_(@_)</c:formatCode>
                <c:ptCount val="9"/>
                <c:pt idx="0">
                  <c:v>68.992294657976316</c:v>
                </c:pt>
                <c:pt idx="1">
                  <c:v>216.8329260679256</c:v>
                </c:pt>
                <c:pt idx="2">
                  <c:v>453.37793632384444</c:v>
                </c:pt>
                <c:pt idx="3">
                  <c:v>1251.7173459375706</c:v>
                </c:pt>
                <c:pt idx="4">
                  <c:v>2335.8819762771986</c:v>
                </c:pt>
                <c:pt idx="5">
                  <c:v>3420.0466066168265</c:v>
                </c:pt>
                <c:pt idx="6">
                  <c:v>4504.2112369564538</c:v>
                </c:pt>
                <c:pt idx="7">
                  <c:v>4504.2112369564538</c:v>
                </c:pt>
                <c:pt idx="8">
                  <c:v>4504.2112369564538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CDF!$C$280:$L$280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CDF!$C$281:$L$281</c:f>
              <c:numCache>
                <c:formatCode>_(* #,##0_);_(* \(#,##0\);_(* "-"??_);_(@_)</c:formatCode>
                <c:ptCount val="10"/>
                <c:pt idx="0">
                  <c:v>68.992294657976316</c:v>
                </c:pt>
                <c:pt idx="1">
                  <c:v>216.8329260679256</c:v>
                </c:pt>
                <c:pt idx="2">
                  <c:v>453.37793632384444</c:v>
                </c:pt>
                <c:pt idx="3">
                  <c:v>1251.7173459375706</c:v>
                </c:pt>
                <c:pt idx="4">
                  <c:v>2335.8819762771986</c:v>
                </c:pt>
                <c:pt idx="5">
                  <c:v>3420.0466066168265</c:v>
                </c:pt>
                <c:pt idx="6">
                  <c:v>4504.2112369564538</c:v>
                </c:pt>
                <c:pt idx="7">
                  <c:v>4504.2112369564538</c:v>
                </c:pt>
                <c:pt idx="8">
                  <c:v>4504.2112369564538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CDF!$C$59:$K$59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CDF!$C$60:$K$60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12.104783510779765</c:v>
                </c:pt>
                <c:pt idx="3">
                  <c:v>12.933878271792079</c:v>
                </c:pt>
                <c:pt idx="4">
                  <c:v>14.92370569822163</c:v>
                </c:pt>
                <c:pt idx="5">
                  <c:v>17.535354195410413</c:v>
                </c:pt>
                <c:pt idx="6">
                  <c:v>19.483726883789348</c:v>
                </c:pt>
                <c:pt idx="7">
                  <c:v>23.380472260547219</c:v>
                </c:pt>
                <c:pt idx="8">
                  <c:v>23.380472260547219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C-479E-B6FA-82361757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CDF!$C$64:$I$64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E-402A-8C59-50E014D7F9B5}"/>
            </c:ext>
          </c:extLst>
        </c:ser>
        <c:ser>
          <c:idx val="1"/>
          <c:order val="1"/>
          <c:tx>
            <c:strRef>
              <c:f>CDF!$B$65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CDF!$C$65:$I$65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E-402A-8C59-50E014D7F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CDF!$C$78:$K$78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CDF!$C$79:$K$79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46.782305926018914</c:v>
                </c:pt>
                <c:pt idx="3">
                  <c:v>49.986573455198297</c:v>
                </c:pt>
                <c:pt idx="4">
                  <c:v>57.676815525228804</c:v>
                </c:pt>
                <c:pt idx="5">
                  <c:v>67.770258242143839</c:v>
                </c:pt>
                <c:pt idx="6">
                  <c:v>75.300286935715377</c:v>
                </c:pt>
                <c:pt idx="7">
                  <c:v>90.360344322858452</c:v>
                </c:pt>
                <c:pt idx="8">
                  <c:v>90.360344322858452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3EF-80BA-4F412F5A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CDF!$B$206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CDF!$C$205:$K$205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CDF!$C$206:$K$206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11.715603710357978</c:v>
                </c:pt>
                <c:pt idx="4">
                  <c:v>36.611261594868679</c:v>
                </c:pt>
                <c:pt idx="5">
                  <c:v>61.506919479379384</c:v>
                </c:pt>
                <c:pt idx="6">
                  <c:v>86.402577363890089</c:v>
                </c:pt>
                <c:pt idx="7">
                  <c:v>86.402577363890089</c:v>
                </c:pt>
                <c:pt idx="8">
                  <c:v>86.402577363890089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C-4D04-9214-465CDE43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CDF!$C$158:$I$158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CDF!$C$159:$I$159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CDF!$B$160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CDF!$C$158:$I$158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CDF!$C$160:$I$160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CDF!$C$154:$K$154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CDF!$C$155:$K$155</c:f>
              <c:numCache>
                <c:formatCode>#,##0</c:formatCode>
                <c:ptCount val="9"/>
                <c:pt idx="0">
                  <c:v>11.065689989717415</c:v>
                </c:pt>
                <c:pt idx="1">
                  <c:v>13.87900100405235</c:v>
                </c:pt>
                <c:pt idx="2">
                  <c:v>25.132245061392094</c:v>
                </c:pt>
                <c:pt idx="3">
                  <c:v>41.261894876912393</c:v>
                </c:pt>
                <c:pt idx="4">
                  <c:v>58.891977233411325</c:v>
                </c:pt>
                <c:pt idx="5">
                  <c:v>75.771843319420938</c:v>
                </c:pt>
                <c:pt idx="6">
                  <c:v>92.651709405430552</c:v>
                </c:pt>
                <c:pt idx="7">
                  <c:v>92.651709405430552</c:v>
                </c:pt>
                <c:pt idx="8">
                  <c:v>92.651709405430552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CDF!$C$209:$I$209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CDF!$C$210:$I$210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CDF!$C$209:$I$209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CDF!$C$211:$I$211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CDF!$B$266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CDF!$C$265:$I$265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CDF!$C$266:$I$266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CDF!$B$267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CDF!$C$265:$I$265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CDF!$C$267:$I$267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CDF!$B$262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CDF!$C$261:$K$261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CDF!$C$262:$K$262</c:f>
              <c:numCache>
                <c:formatCode>#,##0</c:formatCode>
                <c:ptCount val="9"/>
                <c:pt idx="0">
                  <c:v>0.78957078664543423</c:v>
                </c:pt>
                <c:pt idx="1">
                  <c:v>2.4815081865999367</c:v>
                </c:pt>
                <c:pt idx="2">
                  <c:v>5.1886080265271399</c:v>
                </c:pt>
                <c:pt idx="3">
                  <c:v>14.325069986281452</c:v>
                </c:pt>
                <c:pt idx="4">
                  <c:v>26.732610919281136</c:v>
                </c:pt>
                <c:pt idx="5">
                  <c:v>39.140151852280816</c:v>
                </c:pt>
                <c:pt idx="6">
                  <c:v>51.547692785280496</c:v>
                </c:pt>
                <c:pt idx="7">
                  <c:v>51.547692785280496</c:v>
                </c:pt>
                <c:pt idx="8">
                  <c:v>51.547692785280496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CDF!$B$312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CDF!$C$311:$I$311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CDF!$C$312:$I$312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CDF!$B$313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CDF!$C$311:$I$311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CDF!$C$313:$I$313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CDF!$B$308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CDF!$C$307:$K$307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CDF!$C$308:$K$308</c:f>
              <c:numCache>
                <c:formatCode>#,##0</c:formatCode>
                <c:ptCount val="9"/>
                <c:pt idx="0">
                  <c:v>1.0421569955286929</c:v>
                </c:pt>
                <c:pt idx="1">
                  <c:v>2.5747408124826534</c:v>
                </c:pt>
                <c:pt idx="2">
                  <c:v>5.8851218571032069</c:v>
                </c:pt>
                <c:pt idx="3">
                  <c:v>9.9924464865398193</c:v>
                </c:pt>
                <c:pt idx="4">
                  <c:v>12.689794004378792</c:v>
                </c:pt>
                <c:pt idx="5">
                  <c:v>15.38714152221776</c:v>
                </c:pt>
                <c:pt idx="6">
                  <c:v>18.084489040056731</c:v>
                </c:pt>
                <c:pt idx="7">
                  <c:v>18.084489040056731</c:v>
                </c:pt>
                <c:pt idx="8">
                  <c:v>18.084489040056731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101</xdr:row>
      <xdr:rowOff>0</xdr:rowOff>
    </xdr:from>
    <xdr:to>
      <xdr:col>30</xdr:col>
      <xdr:colOff>217714</xdr:colOff>
      <xdr:row>118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729343</xdr:colOff>
      <xdr:row>101</xdr:row>
      <xdr:rowOff>97971</xdr:rowOff>
    </xdr:from>
    <xdr:to>
      <xdr:col>20</xdr:col>
      <xdr:colOff>681718</xdr:colOff>
      <xdr:row>119</xdr:row>
      <xdr:rowOff>58511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150</xdr:row>
      <xdr:rowOff>0</xdr:rowOff>
    </xdr:from>
    <xdr:to>
      <xdr:col>30</xdr:col>
      <xdr:colOff>217714</xdr:colOff>
      <xdr:row>167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150</xdr:row>
      <xdr:rowOff>76200</xdr:rowOff>
    </xdr:from>
    <xdr:to>
      <xdr:col>20</xdr:col>
      <xdr:colOff>714375</xdr:colOff>
      <xdr:row>168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201</xdr:row>
      <xdr:rowOff>0</xdr:rowOff>
    </xdr:from>
    <xdr:to>
      <xdr:col>30</xdr:col>
      <xdr:colOff>217714</xdr:colOff>
      <xdr:row>218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257</xdr:row>
      <xdr:rowOff>0</xdr:rowOff>
    </xdr:from>
    <xdr:to>
      <xdr:col>30</xdr:col>
      <xdr:colOff>217714</xdr:colOff>
      <xdr:row>274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762000</xdr:colOff>
      <xdr:row>257</xdr:row>
      <xdr:rowOff>76200</xdr:rowOff>
    </xdr:from>
    <xdr:to>
      <xdr:col>20</xdr:col>
      <xdr:colOff>714375</xdr:colOff>
      <xdr:row>275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303</xdr:row>
      <xdr:rowOff>0</xdr:rowOff>
    </xdr:from>
    <xdr:to>
      <xdr:col>30</xdr:col>
      <xdr:colOff>217714</xdr:colOff>
      <xdr:row>320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303</xdr:row>
      <xdr:rowOff>76200</xdr:rowOff>
    </xdr:from>
    <xdr:to>
      <xdr:col>20</xdr:col>
      <xdr:colOff>714375</xdr:colOff>
      <xdr:row>321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357</xdr:row>
      <xdr:rowOff>0</xdr:rowOff>
    </xdr:from>
    <xdr:to>
      <xdr:col>30</xdr:col>
      <xdr:colOff>217714</xdr:colOff>
      <xdr:row>374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762000</xdr:colOff>
      <xdr:row>357</xdr:row>
      <xdr:rowOff>76200</xdr:rowOff>
    </xdr:from>
    <xdr:to>
      <xdr:col>20</xdr:col>
      <xdr:colOff>714375</xdr:colOff>
      <xdr:row>375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27</xdr:row>
      <xdr:rowOff>32657</xdr:rowOff>
    </xdr:from>
    <xdr:to>
      <xdr:col>21</xdr:col>
      <xdr:colOff>609601</xdr:colOff>
      <xdr:row>47</xdr:row>
      <xdr:rowOff>38102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FB48F5-1B2B-4452-9DA2-300D18943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123</xdr:row>
      <xdr:rowOff>1</xdr:rowOff>
    </xdr:from>
    <xdr:to>
      <xdr:col>21</xdr:col>
      <xdr:colOff>119743</xdr:colOff>
      <xdr:row>141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171</xdr:row>
      <xdr:rowOff>0</xdr:rowOff>
    </xdr:from>
    <xdr:to>
      <xdr:col>21</xdr:col>
      <xdr:colOff>119743</xdr:colOff>
      <xdr:row>187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772886</xdr:colOff>
      <xdr:row>378</xdr:row>
      <xdr:rowOff>54428</xdr:rowOff>
    </xdr:from>
    <xdr:to>
      <xdr:col>21</xdr:col>
      <xdr:colOff>87086</xdr:colOff>
      <xdr:row>396</xdr:row>
      <xdr:rowOff>130628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221</xdr:row>
      <xdr:rowOff>0</xdr:rowOff>
    </xdr:from>
    <xdr:to>
      <xdr:col>21</xdr:col>
      <xdr:colOff>119743</xdr:colOff>
      <xdr:row>238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323</xdr:row>
      <xdr:rowOff>0</xdr:rowOff>
    </xdr:from>
    <xdr:to>
      <xdr:col>21</xdr:col>
      <xdr:colOff>119743</xdr:colOff>
      <xdr:row>341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278</xdr:row>
      <xdr:rowOff>0</xdr:rowOff>
    </xdr:from>
    <xdr:to>
      <xdr:col>21</xdr:col>
      <xdr:colOff>119743</xdr:colOff>
      <xdr:row>294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278</xdr:row>
      <xdr:rowOff>0</xdr:rowOff>
    </xdr:from>
    <xdr:to>
      <xdr:col>32</xdr:col>
      <xdr:colOff>76201</xdr:colOff>
      <xdr:row>294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20</xdr:col>
      <xdr:colOff>757917</xdr:colOff>
      <xdr:row>70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3E01EB5-F1F4-4840-8764-81899151E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53</xdr:row>
      <xdr:rowOff>0</xdr:rowOff>
    </xdr:from>
    <xdr:to>
      <xdr:col>30</xdr:col>
      <xdr:colOff>217714</xdr:colOff>
      <xdr:row>70</xdr:row>
      <xdr:rowOff>141516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382519A-E511-455C-9F61-C49CBE8E2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72</xdr:row>
      <xdr:rowOff>32657</xdr:rowOff>
    </xdr:from>
    <xdr:to>
      <xdr:col>21</xdr:col>
      <xdr:colOff>609601</xdr:colOff>
      <xdr:row>92</xdr:row>
      <xdr:rowOff>38102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D657DD0-30FD-4C56-9B80-8294791B8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201</xdr:row>
      <xdr:rowOff>0</xdr:rowOff>
    </xdr:from>
    <xdr:to>
      <xdr:col>20</xdr:col>
      <xdr:colOff>757918</xdr:colOff>
      <xdr:row>218</xdr:row>
      <xdr:rowOff>134711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30CCC6D-04EC-4D90-8099-24AA58557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04"/>
  <sheetViews>
    <sheetView tabSelected="1" topLeftCell="A122" zoomScale="70" zoomScaleNormal="70" workbookViewId="0">
      <selection activeCell="F140" sqref="F140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114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53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54"/>
      <c r="B5" s="17" t="s">
        <v>71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31"/>
    </row>
    <row r="7" spans="1:31" x14ac:dyDescent="0.25">
      <c r="B7" s="20" t="s">
        <v>1</v>
      </c>
      <c r="C7" s="51">
        <f>110634000*4.87</f>
        <v>538787580</v>
      </c>
      <c r="D7" s="15" t="s">
        <v>77</v>
      </c>
      <c r="N7" s="20" t="s">
        <v>109</v>
      </c>
      <c r="W7" s="20"/>
    </row>
    <row r="8" spans="1:31" x14ac:dyDescent="0.25">
      <c r="B8" s="20" t="s">
        <v>2</v>
      </c>
      <c r="C8" s="50">
        <f>C7/D25</f>
        <v>116.01772946317435</v>
      </c>
    </row>
    <row r="10" spans="1:31" x14ac:dyDescent="0.25">
      <c r="B10" s="37"/>
      <c r="C10" s="37">
        <v>2014</v>
      </c>
      <c r="D10" s="37">
        <f t="shared" ref="D10" si="0">+C10+1</f>
        <v>2015</v>
      </c>
      <c r="E10" s="37">
        <f t="shared" ref="E10" si="1">+D10+1</f>
        <v>2016</v>
      </c>
      <c r="F10" s="37">
        <f>+E10+1</f>
        <v>2017</v>
      </c>
      <c r="G10" s="37">
        <f t="shared" ref="G10" si="2">+F10+1</f>
        <v>2018</v>
      </c>
      <c r="H10" s="37">
        <f t="shared" ref="H10" si="3">+G10+1</f>
        <v>2019</v>
      </c>
      <c r="I10" s="37">
        <f t="shared" ref="I10" si="4">+H10+1</f>
        <v>2020</v>
      </c>
      <c r="J10" s="37">
        <f t="shared" ref="J10" si="5">+I10+1</f>
        <v>2021</v>
      </c>
      <c r="K10" s="37">
        <f t="shared" ref="K10" si="6">+J10+1</f>
        <v>2022</v>
      </c>
      <c r="L10" s="37">
        <f t="shared" ref="L10" si="7">+K10+1</f>
        <v>2023</v>
      </c>
    </row>
    <row r="11" spans="1:31" x14ac:dyDescent="0.25">
      <c r="B11" s="37" t="s">
        <v>103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6</v>
      </c>
    </row>
    <row r="12" spans="1:31" x14ac:dyDescent="0.25">
      <c r="B12" s="37" t="s">
        <v>100</v>
      </c>
      <c r="I12" s="38">
        <v>10</v>
      </c>
      <c r="J12" s="38">
        <v>14</v>
      </c>
      <c r="K12" s="38">
        <v>14</v>
      </c>
      <c r="L12" s="38">
        <v>14</v>
      </c>
    </row>
    <row r="13" spans="1:31" x14ac:dyDescent="0.25">
      <c r="I13" s="39"/>
      <c r="J13" s="39"/>
      <c r="K13" s="39"/>
      <c r="L13" s="39"/>
    </row>
    <row r="14" spans="1:31" x14ac:dyDescent="0.25">
      <c r="B14" s="37" t="s">
        <v>108</v>
      </c>
      <c r="C14" s="37">
        <v>2021</v>
      </c>
      <c r="D14" s="37">
        <f t="shared" ref="D14" si="8">+C14+1</f>
        <v>2022</v>
      </c>
      <c r="E14" s="37">
        <f t="shared" ref="E14" si="9">+D14+1</f>
        <v>2023</v>
      </c>
      <c r="F14" s="37">
        <f t="shared" ref="F14" si="10">+E14+1</f>
        <v>2024</v>
      </c>
      <c r="G14" s="37">
        <f t="shared" ref="G14" si="11">+F14+1</f>
        <v>2025</v>
      </c>
      <c r="H14" s="37">
        <f t="shared" ref="H14" si="12">+G14+1</f>
        <v>2026</v>
      </c>
      <c r="I14" s="37">
        <f t="shared" ref="I14" si="13">+H14+1</f>
        <v>2027</v>
      </c>
      <c r="J14" s="37">
        <f t="shared" ref="J14" si="14">+I14+1</f>
        <v>2028</v>
      </c>
      <c r="K14" s="37">
        <f t="shared" ref="K14" si="15">+J14+1</f>
        <v>2029</v>
      </c>
      <c r="L14" s="39"/>
    </row>
    <row r="15" spans="1:31" x14ac:dyDescent="0.25">
      <c r="B15" s="37" t="s">
        <v>101</v>
      </c>
      <c r="C15" s="52">
        <f>$C$8*(D11/$L$12)</f>
        <v>0</v>
      </c>
      <c r="D15" s="52">
        <f t="shared" ref="D15:G15" si="16">$C$8*(E11/$L$12)</f>
        <v>0</v>
      </c>
      <c r="E15" s="52">
        <f t="shared" si="16"/>
        <v>0</v>
      </c>
      <c r="F15" s="52">
        <f t="shared" si="16"/>
        <v>16.573961351882048</v>
      </c>
      <c r="G15" s="52">
        <f t="shared" si="16"/>
        <v>49.721884055646143</v>
      </c>
      <c r="H15" s="52">
        <f>$C$8*(I12/$L$12)</f>
        <v>82.869806759410253</v>
      </c>
      <c r="I15" s="52">
        <f t="shared" ref="I15:K15" si="17">$C$8*(J12/$L$12)</f>
        <v>116.01772946317435</v>
      </c>
      <c r="J15" s="52">
        <f t="shared" si="17"/>
        <v>116.01772946317435</v>
      </c>
      <c r="K15" s="52">
        <f t="shared" si="17"/>
        <v>116.01772946317435</v>
      </c>
      <c r="L15" s="39"/>
    </row>
    <row r="16" spans="1:31" x14ac:dyDescent="0.25">
      <c r="L16" s="39"/>
    </row>
    <row r="17" spans="2:12" x14ac:dyDescent="0.25">
      <c r="L17" s="39"/>
    </row>
    <row r="18" spans="2:12" x14ac:dyDescent="0.25">
      <c r="B18" s="37" t="s">
        <v>110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8</v>
      </c>
      <c r="H18" s="40" t="s">
        <v>9</v>
      </c>
      <c r="I18" s="40" t="s">
        <v>10</v>
      </c>
      <c r="J18" s="41"/>
      <c r="K18" s="41"/>
      <c r="L18" s="39"/>
    </row>
    <row r="19" spans="2:12" x14ac:dyDescent="0.25">
      <c r="B19" s="37" t="s">
        <v>102</v>
      </c>
      <c r="C19" s="53">
        <v>51.541076352037877</v>
      </c>
      <c r="D19" s="53">
        <v>80.227959214184182</v>
      </c>
      <c r="E19" s="53">
        <v>95.078987219877021</v>
      </c>
      <c r="F19" s="53">
        <v>100</v>
      </c>
      <c r="G19" s="53">
        <v>100</v>
      </c>
      <c r="H19" s="53">
        <v>100</v>
      </c>
      <c r="I19" s="53">
        <v>100</v>
      </c>
      <c r="L19" s="39"/>
    </row>
    <row r="20" spans="2:12" x14ac:dyDescent="0.25">
      <c r="B20" s="37" t="s">
        <v>101</v>
      </c>
      <c r="C20" s="54">
        <f>C19</f>
        <v>51.541076352037877</v>
      </c>
      <c r="D20" s="54">
        <f t="shared" ref="D20:I20" si="18">D19</f>
        <v>80.227959214184182</v>
      </c>
      <c r="E20" s="54">
        <f t="shared" si="18"/>
        <v>95.078987219877021</v>
      </c>
      <c r="F20" s="54">
        <f t="shared" si="18"/>
        <v>100</v>
      </c>
      <c r="G20" s="54">
        <f t="shared" si="18"/>
        <v>100</v>
      </c>
      <c r="H20" s="54">
        <f t="shared" si="18"/>
        <v>100</v>
      </c>
      <c r="I20" s="54">
        <f t="shared" si="18"/>
        <v>100</v>
      </c>
      <c r="L20" s="39"/>
    </row>
    <row r="21" spans="2:12" x14ac:dyDescent="0.25">
      <c r="L21" s="39"/>
    </row>
    <row r="22" spans="2:12" x14ac:dyDescent="0.25">
      <c r="L22" s="39"/>
    </row>
    <row r="23" spans="2:12" x14ac:dyDescent="0.25">
      <c r="B23" s="42" t="s">
        <v>105</v>
      </c>
      <c r="C23" s="40" t="s">
        <v>106</v>
      </c>
      <c r="D23" s="40" t="s">
        <v>107</v>
      </c>
      <c r="E23" s="40" t="s">
        <v>18</v>
      </c>
      <c r="L23" s="39"/>
    </row>
    <row r="24" spans="2:12" x14ac:dyDescent="0.25">
      <c r="B24" s="42" t="s">
        <v>102</v>
      </c>
      <c r="C24" s="55">
        <v>1290.714285714286</v>
      </c>
      <c r="D24" s="56">
        <v>4644010.7257142859</v>
      </c>
      <c r="E24" s="47">
        <f>Indicatori!M5/CDF!L12</f>
        <v>0.42857142857142855</v>
      </c>
      <c r="L24" s="39"/>
    </row>
    <row r="25" spans="2:12" x14ac:dyDescent="0.25">
      <c r="B25" s="42" t="s">
        <v>101</v>
      </c>
      <c r="C25" s="43">
        <f>C24</f>
        <v>1290.714285714286</v>
      </c>
      <c r="D25" s="44">
        <f>D24</f>
        <v>4644010.7257142859</v>
      </c>
      <c r="E25" s="44">
        <f>E24</f>
        <v>0.42857142857142855</v>
      </c>
      <c r="L25" s="39"/>
    </row>
    <row r="26" spans="2:12" x14ac:dyDescent="0.25">
      <c r="L26" s="39"/>
    </row>
    <row r="27" spans="2:12" ht="14.4" thickBot="1" x14ac:dyDescent="0.3">
      <c r="L27" s="39"/>
    </row>
    <row r="28" spans="2:12" x14ac:dyDescent="0.25">
      <c r="B28" s="147" t="s">
        <v>48</v>
      </c>
      <c r="C28" s="148"/>
      <c r="E28" s="15" t="s">
        <v>111</v>
      </c>
      <c r="F28" s="15" t="s">
        <v>112</v>
      </c>
      <c r="L28" s="39"/>
    </row>
    <row r="29" spans="2:12" ht="14.4" thickBot="1" x14ac:dyDescent="0.3">
      <c r="B29" s="62" t="s">
        <v>18</v>
      </c>
      <c r="C29" s="63" t="s">
        <v>111</v>
      </c>
      <c r="E29" s="15" t="s">
        <v>18</v>
      </c>
      <c r="F29" s="15" t="s">
        <v>74</v>
      </c>
      <c r="L29" s="39"/>
    </row>
    <row r="30" spans="2:12" x14ac:dyDescent="0.25">
      <c r="L30" s="39"/>
    </row>
    <row r="31" spans="2:12" x14ac:dyDescent="0.25">
      <c r="L31" s="39"/>
    </row>
    <row r="32" spans="2:12" x14ac:dyDescent="0.25">
      <c r="L32" s="39"/>
    </row>
    <row r="33" spans="2:12" s="31" customFormat="1" x14ac:dyDescent="0.25">
      <c r="B33" s="37" t="s">
        <v>104</v>
      </c>
      <c r="C33" s="37">
        <v>2021</v>
      </c>
      <c r="D33" s="37">
        <f t="shared" ref="D33" si="19">+C33+1</f>
        <v>2022</v>
      </c>
      <c r="E33" s="37">
        <f t="shared" ref="E33" si="20">+D33+1</f>
        <v>2023</v>
      </c>
      <c r="F33" s="37">
        <f t="shared" ref="F33" si="21">+E33+1</f>
        <v>2024</v>
      </c>
      <c r="G33" s="37">
        <f t="shared" ref="G33" si="22">+F33+1</f>
        <v>2025</v>
      </c>
      <c r="H33" s="37">
        <f t="shared" ref="H33" si="23">+G33+1</f>
        <v>2026</v>
      </c>
      <c r="I33" s="37">
        <f t="shared" ref="I33" si="24">+H33+1</f>
        <v>2027</v>
      </c>
      <c r="J33" s="37">
        <f t="shared" ref="J33" si="25">+I33+1</f>
        <v>2028</v>
      </c>
      <c r="K33" s="37">
        <f t="shared" ref="K33" si="26">+J33+1</f>
        <v>2029</v>
      </c>
      <c r="L33" s="39"/>
    </row>
    <row r="34" spans="2:12" x14ac:dyDescent="0.25">
      <c r="B34" s="37" t="s">
        <v>101</v>
      </c>
      <c r="C34" s="140">
        <f>$E$24*C15</f>
        <v>0</v>
      </c>
      <c r="D34" s="140">
        <f t="shared" ref="D34:K34" si="27">$E$24*D15</f>
        <v>0</v>
      </c>
      <c r="E34" s="140">
        <f t="shared" si="27"/>
        <v>0</v>
      </c>
      <c r="F34" s="140">
        <f t="shared" si="27"/>
        <v>7.1031262936637347</v>
      </c>
      <c r="G34" s="140">
        <f t="shared" si="27"/>
        <v>21.309378880991204</v>
      </c>
      <c r="H34" s="140">
        <f t="shared" si="27"/>
        <v>35.515631468318681</v>
      </c>
      <c r="I34" s="140">
        <f t="shared" si="27"/>
        <v>49.721884055646143</v>
      </c>
      <c r="J34" s="140">
        <f t="shared" si="27"/>
        <v>49.721884055646143</v>
      </c>
      <c r="K34" s="140">
        <f t="shared" si="27"/>
        <v>49.721884055646143</v>
      </c>
      <c r="L34" s="39"/>
    </row>
    <row r="35" spans="2:12" x14ac:dyDescent="0.25">
      <c r="C35" s="141"/>
      <c r="D35" s="141"/>
      <c r="E35" s="145"/>
      <c r="F35" s="145"/>
      <c r="G35" s="145"/>
      <c r="H35" s="145"/>
      <c r="I35" s="145"/>
      <c r="J35" s="145"/>
      <c r="K35" s="145"/>
      <c r="L35" s="39"/>
    </row>
    <row r="36" spans="2:12" x14ac:dyDescent="0.25">
      <c r="B36" s="96" t="s">
        <v>111</v>
      </c>
      <c r="C36" s="142"/>
      <c r="D36" s="141"/>
      <c r="E36" s="145"/>
      <c r="F36" s="145"/>
      <c r="G36" s="145"/>
      <c r="H36" s="145"/>
      <c r="I36" s="145"/>
      <c r="J36" s="145"/>
      <c r="K36" s="145"/>
      <c r="L36" s="39"/>
    </row>
    <row r="37" spans="2:12" x14ac:dyDescent="0.25">
      <c r="B37" s="37" t="s">
        <v>46</v>
      </c>
      <c r="C37" s="143">
        <f>F34</f>
        <v>7.1031262936637347</v>
      </c>
      <c r="D37" s="144"/>
      <c r="E37" s="146"/>
      <c r="F37" s="146"/>
      <c r="G37" s="146"/>
      <c r="H37" s="146"/>
      <c r="I37" s="146"/>
      <c r="J37" s="146"/>
      <c r="K37" s="146"/>
      <c r="L37" s="39"/>
    </row>
    <row r="38" spans="2:12" x14ac:dyDescent="0.25">
      <c r="B38" s="37" t="s">
        <v>47</v>
      </c>
      <c r="C38" s="143">
        <f>K34</f>
        <v>49.721884055646143</v>
      </c>
      <c r="D38" s="141"/>
      <c r="E38" s="145"/>
      <c r="F38" s="145"/>
      <c r="G38" s="145"/>
      <c r="H38" s="145"/>
      <c r="I38" s="145"/>
      <c r="J38" s="145"/>
      <c r="K38" s="145"/>
      <c r="L38" s="39"/>
    </row>
    <row r="39" spans="2:12" x14ac:dyDescent="0.25">
      <c r="E39" s="19"/>
      <c r="F39" s="19"/>
      <c r="G39" s="19"/>
      <c r="H39" s="19"/>
      <c r="I39" s="19"/>
      <c r="J39" s="19"/>
      <c r="K39" s="19"/>
      <c r="L39" s="39"/>
    </row>
    <row r="40" spans="2:12" x14ac:dyDescent="0.25">
      <c r="L40" s="39"/>
    </row>
    <row r="41" spans="2:12" x14ac:dyDescent="0.25">
      <c r="L41" s="39"/>
    </row>
    <row r="42" spans="2:12" x14ac:dyDescent="0.25">
      <c r="L42" s="39"/>
    </row>
    <row r="43" spans="2:12" x14ac:dyDescent="0.25">
      <c r="L43" s="39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1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26" ht="19.2" x14ac:dyDescent="0.35">
      <c r="A49" s="155"/>
      <c r="B49" s="17" t="s">
        <v>38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9.2" x14ac:dyDescent="0.35">
      <c r="A50" s="154"/>
      <c r="B50" s="17" t="s">
        <v>113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31"/>
      <c r="O50" s="31"/>
      <c r="P50" s="31"/>
    </row>
    <row r="52" spans="1:26" x14ac:dyDescent="0.25">
      <c r="B52" s="20" t="s">
        <v>1</v>
      </c>
      <c r="C52" s="51">
        <f>110634000*4.87</f>
        <v>538787580</v>
      </c>
      <c r="D52" s="15" t="s">
        <v>77</v>
      </c>
      <c r="N52" s="20" t="s">
        <v>109</v>
      </c>
      <c r="W52" s="20"/>
    </row>
    <row r="53" spans="1:26" x14ac:dyDescent="0.25">
      <c r="B53" s="20" t="s">
        <v>2</v>
      </c>
      <c r="C53" s="50">
        <f>C52/D70</f>
        <v>23.380472260547219</v>
      </c>
    </row>
    <row r="55" spans="1:26" x14ac:dyDescent="0.25">
      <c r="B55" s="37"/>
      <c r="C55" s="37">
        <v>2014</v>
      </c>
      <c r="D55" s="37">
        <f t="shared" ref="D55" si="28">+C55+1</f>
        <v>2015</v>
      </c>
      <c r="E55" s="37">
        <f t="shared" ref="E55" si="29">+D55+1</f>
        <v>2016</v>
      </c>
      <c r="F55" s="37">
        <f>+E55+1</f>
        <v>2017</v>
      </c>
      <c r="G55" s="37">
        <f t="shared" ref="G55" si="30">+F55+1</f>
        <v>2018</v>
      </c>
      <c r="H55" s="37">
        <f t="shared" ref="H55" si="31">+G55+1</f>
        <v>2019</v>
      </c>
      <c r="I55" s="37">
        <f t="shared" ref="I55" si="32">+H55+1</f>
        <v>2020</v>
      </c>
      <c r="J55" s="37">
        <f t="shared" ref="J55" si="33">+I55+1</f>
        <v>2021</v>
      </c>
      <c r="K55" s="37">
        <f t="shared" ref="K55" si="34">+J55+1</f>
        <v>2022</v>
      </c>
      <c r="L55" s="37">
        <f t="shared" ref="L55" si="35">+K55+1</f>
        <v>2023</v>
      </c>
    </row>
    <row r="56" spans="1:26" x14ac:dyDescent="0.25">
      <c r="B56" s="37" t="s">
        <v>103</v>
      </c>
      <c r="C56" s="36">
        <v>0</v>
      </c>
      <c r="D56" s="36">
        <v>0</v>
      </c>
      <c r="E56" s="36">
        <v>0</v>
      </c>
      <c r="F56" s="36">
        <v>73</v>
      </c>
      <c r="G56" s="36">
        <v>78</v>
      </c>
      <c r="H56" s="36">
        <v>90</v>
      </c>
    </row>
    <row r="57" spans="1:26" x14ac:dyDescent="0.25">
      <c r="B57" s="37" t="s">
        <v>100</v>
      </c>
      <c r="I57" s="38">
        <v>105.75</v>
      </c>
      <c r="J57" s="38">
        <v>117.5</v>
      </c>
      <c r="K57" s="38">
        <v>141</v>
      </c>
      <c r="L57" s="38">
        <v>141</v>
      </c>
    </row>
    <row r="58" spans="1:26" x14ac:dyDescent="0.25">
      <c r="I58" s="39"/>
      <c r="J58" s="39"/>
      <c r="K58" s="39"/>
      <c r="L58" s="39"/>
    </row>
    <row r="59" spans="1:26" x14ac:dyDescent="0.25">
      <c r="B59" s="37" t="s">
        <v>108</v>
      </c>
      <c r="C59" s="37">
        <v>2021</v>
      </c>
      <c r="D59" s="37">
        <f t="shared" ref="D59" si="36">+C59+1</f>
        <v>2022</v>
      </c>
      <c r="E59" s="37">
        <f t="shared" ref="E59" si="37">+D59+1</f>
        <v>2023</v>
      </c>
      <c r="F59" s="37">
        <f t="shared" ref="F59" si="38">+E59+1</f>
        <v>2024</v>
      </c>
      <c r="G59" s="37">
        <f t="shared" ref="G59" si="39">+F59+1</f>
        <v>2025</v>
      </c>
      <c r="H59" s="37">
        <f t="shared" ref="H59" si="40">+G59+1</f>
        <v>2026</v>
      </c>
      <c r="I59" s="37">
        <f t="shared" ref="I59" si="41">+H59+1</f>
        <v>2027</v>
      </c>
      <c r="J59" s="37">
        <f t="shared" ref="J59" si="42">+I59+1</f>
        <v>2028</v>
      </c>
      <c r="K59" s="37">
        <f t="shared" ref="K59" si="43">+J59+1</f>
        <v>2029</v>
      </c>
      <c r="L59" s="39"/>
    </row>
    <row r="60" spans="1:26" x14ac:dyDescent="0.25">
      <c r="B60" s="37" t="s">
        <v>101</v>
      </c>
      <c r="C60" s="52">
        <f>$C$53*(D56/$L$57)</f>
        <v>0</v>
      </c>
      <c r="D60" s="52">
        <f t="shared" ref="D60:G60" si="44">$C$53*(E56/$L$57)</f>
        <v>0</v>
      </c>
      <c r="E60" s="52">
        <f t="shared" si="44"/>
        <v>12.104783510779765</v>
      </c>
      <c r="F60" s="52">
        <f t="shared" si="44"/>
        <v>12.933878271792079</v>
      </c>
      <c r="G60" s="52">
        <f t="shared" si="44"/>
        <v>14.92370569822163</v>
      </c>
      <c r="H60" s="52">
        <f>$C$53*(I57/$L$57)</f>
        <v>17.535354195410413</v>
      </c>
      <c r="I60" s="52">
        <f t="shared" ref="I60:K60" si="45">$C$53*(J57/$L$57)</f>
        <v>19.483726883789348</v>
      </c>
      <c r="J60" s="52">
        <f t="shared" si="45"/>
        <v>23.380472260547219</v>
      </c>
      <c r="K60" s="52">
        <f t="shared" si="45"/>
        <v>23.380472260547219</v>
      </c>
      <c r="L60" s="39"/>
    </row>
    <row r="61" spans="1:26" x14ac:dyDescent="0.25">
      <c r="L61" s="39"/>
    </row>
    <row r="62" spans="1:26" x14ac:dyDescent="0.25">
      <c r="L62" s="39"/>
    </row>
    <row r="63" spans="1:26" x14ac:dyDescent="0.25">
      <c r="B63" s="37" t="s">
        <v>110</v>
      </c>
      <c r="C63" s="40" t="s">
        <v>4</v>
      </c>
      <c r="D63" s="40" t="s">
        <v>5</v>
      </c>
      <c r="E63" s="40" t="s">
        <v>6</v>
      </c>
      <c r="F63" s="40" t="s">
        <v>7</v>
      </c>
      <c r="G63" s="40" t="s">
        <v>8</v>
      </c>
      <c r="H63" s="40" t="s">
        <v>9</v>
      </c>
      <c r="I63" s="40" t="s">
        <v>10</v>
      </c>
      <c r="J63" s="41"/>
      <c r="K63" s="41"/>
      <c r="L63" s="39"/>
    </row>
    <row r="64" spans="1:26" x14ac:dyDescent="0.25">
      <c r="B64" s="37" t="s">
        <v>102</v>
      </c>
      <c r="C64" s="53">
        <v>10.33018493816356</v>
      </c>
      <c r="D64" s="53">
        <v>27.32959513769379</v>
      </c>
      <c r="E64" s="53">
        <v>74.686562219350137</v>
      </c>
      <c r="F64" s="53">
        <v>100</v>
      </c>
      <c r="G64" s="53">
        <v>100</v>
      </c>
      <c r="H64" s="53">
        <v>100</v>
      </c>
      <c r="I64" s="53">
        <v>100</v>
      </c>
      <c r="L64" s="39"/>
    </row>
    <row r="65" spans="2:12" x14ac:dyDescent="0.25">
      <c r="B65" s="37" t="s">
        <v>101</v>
      </c>
      <c r="C65" s="54">
        <f>C64</f>
        <v>10.33018493816356</v>
      </c>
      <c r="D65" s="54">
        <f t="shared" ref="D65:I65" si="46">D64</f>
        <v>27.32959513769379</v>
      </c>
      <c r="E65" s="54">
        <f t="shared" si="46"/>
        <v>74.686562219350137</v>
      </c>
      <c r="F65" s="54">
        <f t="shared" si="46"/>
        <v>100</v>
      </c>
      <c r="G65" s="54">
        <f t="shared" si="46"/>
        <v>100</v>
      </c>
      <c r="H65" s="54">
        <f t="shared" si="46"/>
        <v>100</v>
      </c>
      <c r="I65" s="54">
        <f t="shared" si="46"/>
        <v>100</v>
      </c>
      <c r="L65" s="39"/>
    </row>
    <row r="66" spans="2:12" x14ac:dyDescent="0.25">
      <c r="L66" s="39"/>
    </row>
    <row r="67" spans="2:12" x14ac:dyDescent="0.25">
      <c r="L67" s="39"/>
    </row>
    <row r="68" spans="2:12" x14ac:dyDescent="0.25">
      <c r="B68" s="42" t="s">
        <v>105</v>
      </c>
      <c r="C68" s="40" t="s">
        <v>106</v>
      </c>
      <c r="D68" s="40" t="s">
        <v>107</v>
      </c>
      <c r="E68" s="40" t="s">
        <v>19</v>
      </c>
      <c r="L68" s="39"/>
    </row>
    <row r="69" spans="2:12" x14ac:dyDescent="0.25">
      <c r="B69" s="42" t="s">
        <v>102</v>
      </c>
      <c r="C69" s="55">
        <v>1207.4122137404579</v>
      </c>
      <c r="D69" s="56">
        <v>23044341.191908401</v>
      </c>
      <c r="E69" s="47">
        <f>SUM(Indicatori!M20:M21)/CDF!L57</f>
        <v>3.8647784063513</v>
      </c>
      <c r="L69" s="39"/>
    </row>
    <row r="70" spans="2:12" x14ac:dyDescent="0.25">
      <c r="B70" s="42" t="s">
        <v>101</v>
      </c>
      <c r="C70" s="43">
        <f>C69</f>
        <v>1207.4122137404579</v>
      </c>
      <c r="D70" s="44">
        <f>D69</f>
        <v>23044341.191908401</v>
      </c>
      <c r="E70" s="44">
        <f>E69</f>
        <v>3.8647784063513</v>
      </c>
      <c r="L70" s="39"/>
    </row>
    <row r="71" spans="2:12" x14ac:dyDescent="0.25">
      <c r="L71" s="39"/>
    </row>
    <row r="72" spans="2:12" ht="14.4" thickBot="1" x14ac:dyDescent="0.3">
      <c r="L72" s="39"/>
    </row>
    <row r="73" spans="2:12" x14ac:dyDescent="0.25">
      <c r="B73" s="147" t="s">
        <v>48</v>
      </c>
      <c r="C73" s="148"/>
      <c r="E73" s="15" t="s">
        <v>111</v>
      </c>
      <c r="F73" s="15" t="s">
        <v>112</v>
      </c>
      <c r="L73" s="39"/>
    </row>
    <row r="74" spans="2:12" ht="14.4" thickBot="1" x14ac:dyDescent="0.3">
      <c r="B74" s="62" t="s">
        <v>19</v>
      </c>
      <c r="C74" s="63" t="s">
        <v>111</v>
      </c>
      <c r="E74" s="15" t="s">
        <v>19</v>
      </c>
      <c r="F74" s="15" t="s">
        <v>74</v>
      </c>
      <c r="L74" s="39"/>
    </row>
    <row r="75" spans="2:12" x14ac:dyDescent="0.25">
      <c r="L75" s="39"/>
    </row>
    <row r="76" spans="2:12" x14ac:dyDescent="0.25">
      <c r="L76" s="39"/>
    </row>
    <row r="77" spans="2:12" x14ac:dyDescent="0.25">
      <c r="L77" s="39"/>
    </row>
    <row r="78" spans="2:12" s="31" customFormat="1" x14ac:dyDescent="0.25">
      <c r="B78" s="37" t="s">
        <v>104</v>
      </c>
      <c r="C78" s="37">
        <v>2021</v>
      </c>
      <c r="D78" s="37">
        <f t="shared" ref="D78" si="47">+C78+1</f>
        <v>2022</v>
      </c>
      <c r="E78" s="37">
        <f t="shared" ref="E78" si="48">+D78+1</f>
        <v>2023</v>
      </c>
      <c r="F78" s="37">
        <f t="shared" ref="F78" si="49">+E78+1</f>
        <v>2024</v>
      </c>
      <c r="G78" s="37">
        <f t="shared" ref="G78" si="50">+F78+1</f>
        <v>2025</v>
      </c>
      <c r="H78" s="37">
        <f t="shared" ref="H78" si="51">+G78+1</f>
        <v>2026</v>
      </c>
      <c r="I78" s="37">
        <f t="shared" ref="I78" si="52">+H78+1</f>
        <v>2027</v>
      </c>
      <c r="J78" s="37">
        <f t="shared" ref="J78" si="53">+I78+1</f>
        <v>2028</v>
      </c>
      <c r="K78" s="37">
        <f t="shared" ref="K78" si="54">+J78+1</f>
        <v>2029</v>
      </c>
      <c r="L78" s="39"/>
    </row>
    <row r="79" spans="2:12" x14ac:dyDescent="0.25">
      <c r="B79" s="37" t="s">
        <v>101</v>
      </c>
      <c r="C79" s="140">
        <f>$E$69*C60</f>
        <v>0</v>
      </c>
      <c r="D79" s="140">
        <f t="shared" ref="D79:K79" si="55">$E$69*D60</f>
        <v>0</v>
      </c>
      <c r="E79" s="140">
        <f t="shared" si="55"/>
        <v>46.782305926018914</v>
      </c>
      <c r="F79" s="140">
        <f t="shared" si="55"/>
        <v>49.986573455198297</v>
      </c>
      <c r="G79" s="140">
        <f t="shared" si="55"/>
        <v>57.676815525228804</v>
      </c>
      <c r="H79" s="140">
        <f t="shared" si="55"/>
        <v>67.770258242143839</v>
      </c>
      <c r="I79" s="140">
        <f t="shared" si="55"/>
        <v>75.300286935715377</v>
      </c>
      <c r="J79" s="140">
        <f t="shared" si="55"/>
        <v>90.360344322858452</v>
      </c>
      <c r="K79" s="140">
        <f t="shared" si="55"/>
        <v>90.360344322858452</v>
      </c>
      <c r="L79" s="39"/>
    </row>
    <row r="80" spans="2:12" x14ac:dyDescent="0.25">
      <c r="C80" s="141"/>
      <c r="D80" s="141"/>
      <c r="E80" s="145"/>
      <c r="F80" s="145"/>
      <c r="G80" s="145"/>
      <c r="H80" s="145"/>
      <c r="I80" s="145"/>
      <c r="J80" s="145"/>
      <c r="K80" s="145"/>
      <c r="L80" s="39"/>
    </row>
    <row r="81" spans="1:31" x14ac:dyDescent="0.25">
      <c r="B81" s="96" t="s">
        <v>111</v>
      </c>
      <c r="C81" s="142"/>
      <c r="D81" s="141"/>
      <c r="E81" s="145"/>
      <c r="F81" s="145"/>
      <c r="G81" s="145"/>
      <c r="H81" s="145"/>
      <c r="I81" s="145"/>
      <c r="J81" s="145"/>
      <c r="K81" s="145"/>
      <c r="L81" s="39"/>
    </row>
    <row r="82" spans="1:31" x14ac:dyDescent="0.25">
      <c r="B82" s="37" t="s">
        <v>46</v>
      </c>
      <c r="C82" s="143">
        <f>F79</f>
        <v>49.986573455198297</v>
      </c>
      <c r="D82" s="144"/>
      <c r="E82" s="146"/>
      <c r="F82" s="146"/>
      <c r="G82" s="146"/>
      <c r="H82" s="146"/>
      <c r="I82" s="146"/>
      <c r="J82" s="146"/>
      <c r="K82" s="146"/>
      <c r="L82" s="32"/>
    </row>
    <row r="83" spans="1:31" x14ac:dyDescent="0.25">
      <c r="B83" s="37" t="s">
        <v>47</v>
      </c>
      <c r="C83" s="143">
        <f>K79</f>
        <v>90.360344322858452</v>
      </c>
      <c r="D83" s="141"/>
      <c r="E83" s="145"/>
      <c r="F83" s="145"/>
      <c r="G83" s="145"/>
      <c r="H83" s="145"/>
      <c r="I83" s="145"/>
      <c r="J83" s="145"/>
      <c r="K83" s="145"/>
      <c r="L83" s="19"/>
    </row>
    <row r="84" spans="1:31" x14ac:dyDescent="0.25">
      <c r="E84" s="19"/>
      <c r="F84" s="19"/>
      <c r="G84" s="19"/>
      <c r="H84" s="19"/>
      <c r="I84" s="19"/>
      <c r="J84" s="19"/>
      <c r="K84" s="19"/>
      <c r="L84" s="19"/>
    </row>
    <row r="89" spans="1:3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3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3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3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3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31" s="31" customFormat="1" ht="14.4" thickBo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9.2" customHeight="1" x14ac:dyDescent="0.35">
      <c r="A95" s="153">
        <v>1.2</v>
      </c>
      <c r="B95" s="17" t="s">
        <v>75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31" s="31" customFormat="1" ht="19.2" customHeight="1" x14ac:dyDescent="0.35">
      <c r="A96" s="154"/>
      <c r="B96" s="33" t="s">
        <v>76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23" x14ac:dyDescent="0.25">
      <c r="B98" s="20" t="s">
        <v>1</v>
      </c>
      <c r="C98" s="51">
        <f>164457000*4.87</f>
        <v>800905590</v>
      </c>
      <c r="D98" s="15" t="s">
        <v>77</v>
      </c>
    </row>
    <row r="99" spans="2:23" x14ac:dyDescent="0.25">
      <c r="B99" s="20" t="s">
        <v>2</v>
      </c>
      <c r="C99" s="50">
        <f>C98/D116</f>
        <v>260.9057385881639</v>
      </c>
    </row>
    <row r="100" spans="2:23" x14ac:dyDescent="0.25">
      <c r="N100" s="20" t="s">
        <v>109</v>
      </c>
      <c r="W100" s="20" t="s">
        <v>110</v>
      </c>
    </row>
    <row r="101" spans="2:23" x14ac:dyDescent="0.25">
      <c r="B101" s="37"/>
      <c r="C101" s="37">
        <v>2014</v>
      </c>
      <c r="D101" s="37">
        <f t="shared" ref="D101:L101" si="56">+C101+1</f>
        <v>2015</v>
      </c>
      <c r="E101" s="37">
        <f t="shared" si="56"/>
        <v>2016</v>
      </c>
      <c r="F101" s="37">
        <f t="shared" si="56"/>
        <v>2017</v>
      </c>
      <c r="G101" s="37">
        <f t="shared" si="56"/>
        <v>2018</v>
      </c>
      <c r="H101" s="37">
        <f t="shared" si="56"/>
        <v>2019</v>
      </c>
      <c r="I101" s="37">
        <f t="shared" si="56"/>
        <v>2020</v>
      </c>
      <c r="J101" s="37">
        <f t="shared" si="56"/>
        <v>2021</v>
      </c>
      <c r="K101" s="37">
        <f t="shared" si="56"/>
        <v>2022</v>
      </c>
      <c r="L101" s="37">
        <f t="shared" si="56"/>
        <v>2023</v>
      </c>
    </row>
    <row r="102" spans="2:23" x14ac:dyDescent="0.25">
      <c r="B102" s="37" t="s">
        <v>103</v>
      </c>
      <c r="C102" s="36">
        <v>1</v>
      </c>
      <c r="D102" s="36">
        <v>1</v>
      </c>
      <c r="E102" s="36">
        <v>6</v>
      </c>
      <c r="F102" s="36">
        <v>97</v>
      </c>
      <c r="G102" s="36">
        <v>512</v>
      </c>
      <c r="H102" s="36">
        <v>973</v>
      </c>
    </row>
    <row r="103" spans="2:23" x14ac:dyDescent="0.25">
      <c r="B103" s="37" t="s">
        <v>100</v>
      </c>
      <c r="I103" s="38">
        <v>1434</v>
      </c>
      <c r="J103" s="38">
        <v>1895</v>
      </c>
      <c r="K103" s="38">
        <v>1895</v>
      </c>
      <c r="L103" s="38">
        <v>1895</v>
      </c>
    </row>
    <row r="104" spans="2:23" x14ac:dyDescent="0.25">
      <c r="I104" s="39"/>
      <c r="J104" s="39"/>
      <c r="K104" s="39"/>
      <c r="L104" s="39"/>
    </row>
    <row r="105" spans="2:23" x14ac:dyDescent="0.25">
      <c r="B105" s="37" t="s">
        <v>3</v>
      </c>
      <c r="C105" s="37">
        <v>2021</v>
      </c>
      <c r="D105" s="37">
        <f t="shared" ref="D105:K105" si="57">+C105+1</f>
        <v>2022</v>
      </c>
      <c r="E105" s="37">
        <f t="shared" si="57"/>
        <v>2023</v>
      </c>
      <c r="F105" s="37">
        <f t="shared" si="57"/>
        <v>2024</v>
      </c>
      <c r="G105" s="37">
        <f t="shared" si="57"/>
        <v>2025</v>
      </c>
      <c r="H105" s="37">
        <f t="shared" si="57"/>
        <v>2026</v>
      </c>
      <c r="I105" s="37">
        <f t="shared" si="57"/>
        <v>2027</v>
      </c>
      <c r="J105" s="37">
        <f t="shared" si="57"/>
        <v>2028</v>
      </c>
      <c r="K105" s="37">
        <f t="shared" si="57"/>
        <v>2029</v>
      </c>
      <c r="L105" s="39"/>
    </row>
    <row r="106" spans="2:23" x14ac:dyDescent="0.25">
      <c r="B106" s="37" t="s">
        <v>101</v>
      </c>
      <c r="C106" s="52">
        <f>$C$99*(D102/$L$103)</f>
        <v>0.1376811285425667</v>
      </c>
      <c r="D106" s="52">
        <f t="shared" ref="D106:G106" si="58">$C$99*(E102/$L$103)</f>
        <v>0.8260867712554002</v>
      </c>
      <c r="E106" s="52">
        <f t="shared" si="58"/>
        <v>13.355069468628969</v>
      </c>
      <c r="F106" s="52">
        <f t="shared" si="58"/>
        <v>70.49273781379415</v>
      </c>
      <c r="G106" s="52">
        <f t="shared" si="58"/>
        <v>133.96373807191739</v>
      </c>
      <c r="H106" s="52">
        <f>$C$99*(I103/$L$103)</f>
        <v>197.43473833004066</v>
      </c>
      <c r="I106" s="52">
        <f t="shared" ref="I106:K106" si="59">$C$99*(J103/$L$103)</f>
        <v>260.9057385881639</v>
      </c>
      <c r="J106" s="52">
        <f t="shared" si="59"/>
        <v>260.9057385881639</v>
      </c>
      <c r="K106" s="52">
        <f t="shared" si="59"/>
        <v>260.9057385881639</v>
      </c>
      <c r="L106" s="39"/>
    </row>
    <row r="107" spans="2:23" x14ac:dyDescent="0.25">
      <c r="L107" s="39"/>
    </row>
    <row r="108" spans="2:23" x14ac:dyDescent="0.25">
      <c r="L108" s="39"/>
    </row>
    <row r="109" spans="2:23" x14ac:dyDescent="0.25">
      <c r="B109" s="37" t="s">
        <v>110</v>
      </c>
      <c r="C109" s="40" t="s">
        <v>4</v>
      </c>
      <c r="D109" s="40" t="s">
        <v>5</v>
      </c>
      <c r="E109" s="40" t="s">
        <v>6</v>
      </c>
      <c r="F109" s="40" t="s">
        <v>7</v>
      </c>
      <c r="G109" s="40" t="s">
        <v>8</v>
      </c>
      <c r="H109" s="40" t="s">
        <v>9</v>
      </c>
      <c r="I109" s="40" t="s">
        <v>10</v>
      </c>
      <c r="J109" s="41"/>
      <c r="K109" s="41"/>
      <c r="L109" s="39"/>
    </row>
    <row r="110" spans="2:23" x14ac:dyDescent="0.25">
      <c r="B110" s="37" t="s">
        <v>102</v>
      </c>
      <c r="C110" s="53">
        <v>60.2079957557252</v>
      </c>
      <c r="D110" s="53">
        <v>88.779415702566268</v>
      </c>
      <c r="E110" s="53">
        <v>100</v>
      </c>
      <c r="F110" s="53">
        <v>100</v>
      </c>
      <c r="G110" s="53">
        <v>100</v>
      </c>
      <c r="H110" s="53">
        <v>100</v>
      </c>
      <c r="I110" s="53">
        <v>100</v>
      </c>
      <c r="L110" s="39"/>
    </row>
    <row r="111" spans="2:23" x14ac:dyDescent="0.25">
      <c r="B111" s="37" t="s">
        <v>101</v>
      </c>
      <c r="C111" s="54">
        <f>C110</f>
        <v>60.2079957557252</v>
      </c>
      <c r="D111" s="54">
        <f t="shared" ref="D111:I111" si="60">D110</f>
        <v>88.779415702566268</v>
      </c>
      <c r="E111" s="54">
        <f t="shared" si="60"/>
        <v>100</v>
      </c>
      <c r="F111" s="54">
        <f t="shared" si="60"/>
        <v>100</v>
      </c>
      <c r="G111" s="54">
        <f t="shared" si="60"/>
        <v>100</v>
      </c>
      <c r="H111" s="54">
        <f t="shared" si="60"/>
        <v>100</v>
      </c>
      <c r="I111" s="54">
        <f t="shared" si="60"/>
        <v>100</v>
      </c>
      <c r="L111" s="39"/>
    </row>
    <row r="112" spans="2:23" x14ac:dyDescent="0.25">
      <c r="L112" s="39"/>
    </row>
    <row r="113" spans="2:14" x14ac:dyDescent="0.25">
      <c r="L113" s="39"/>
    </row>
    <row r="114" spans="2:14" x14ac:dyDescent="0.25">
      <c r="B114" s="42" t="s">
        <v>105</v>
      </c>
      <c r="C114" s="129" t="s">
        <v>106</v>
      </c>
      <c r="D114" s="40" t="s">
        <v>107</v>
      </c>
      <c r="E114" s="40" t="s">
        <v>19</v>
      </c>
      <c r="L114" s="39"/>
    </row>
    <row r="115" spans="2:14" x14ac:dyDescent="0.25">
      <c r="B115" s="42" t="s">
        <v>102</v>
      </c>
      <c r="C115" s="58">
        <v>1031.4041353383459</v>
      </c>
      <c r="D115" s="58">
        <v>3069712.4345900971</v>
      </c>
      <c r="E115" s="47">
        <f>Indicatori!M6/CDF!L103</f>
        <v>2.3727707138117089</v>
      </c>
      <c r="L115" s="39"/>
    </row>
    <row r="116" spans="2:14" x14ac:dyDescent="0.25">
      <c r="B116" s="42" t="s">
        <v>101</v>
      </c>
      <c r="C116" s="43">
        <f>C115</f>
        <v>1031.4041353383459</v>
      </c>
      <c r="D116" s="43">
        <f>D115</f>
        <v>3069712.4345900971</v>
      </c>
      <c r="E116" s="44">
        <f>E115</f>
        <v>2.3727707138117089</v>
      </c>
      <c r="L116" s="39"/>
    </row>
    <row r="117" spans="2:14" x14ac:dyDescent="0.25">
      <c r="L117" s="39"/>
    </row>
    <row r="118" spans="2:14" ht="14.4" thickBot="1" x14ac:dyDescent="0.3">
      <c r="L118" s="39"/>
    </row>
    <row r="119" spans="2:14" x14ac:dyDescent="0.25">
      <c r="B119" s="147" t="s">
        <v>48</v>
      </c>
      <c r="C119" s="148"/>
      <c r="E119" s="15" t="s">
        <v>49</v>
      </c>
      <c r="F119" s="15" t="s">
        <v>73</v>
      </c>
      <c r="L119" s="39"/>
    </row>
    <row r="120" spans="2:14" ht="15" customHeight="1" thickBot="1" x14ac:dyDescent="0.3">
      <c r="B120" s="45" t="s">
        <v>19</v>
      </c>
      <c r="C120" s="46" t="s">
        <v>49</v>
      </c>
      <c r="E120" s="15" t="s">
        <v>19</v>
      </c>
      <c r="F120" s="15" t="s">
        <v>72</v>
      </c>
      <c r="L120" s="39"/>
    </row>
    <row r="121" spans="2:14" x14ac:dyDescent="0.25">
      <c r="L121" s="39"/>
    </row>
    <row r="122" spans="2:14" x14ac:dyDescent="0.25">
      <c r="L122" s="39"/>
      <c r="N122" s="20" t="s">
        <v>50</v>
      </c>
    </row>
    <row r="123" spans="2:14" x14ac:dyDescent="0.25">
      <c r="B123" s="37" t="s">
        <v>104</v>
      </c>
      <c r="C123" s="37">
        <v>2021</v>
      </c>
      <c r="D123" s="37">
        <f t="shared" ref="D123" si="61">+C123+1</f>
        <v>2022</v>
      </c>
      <c r="E123" s="37">
        <f t="shared" ref="E123" si="62">+D123+1</f>
        <v>2023</v>
      </c>
      <c r="F123" s="37">
        <f t="shared" ref="F123" si="63">+E123+1</f>
        <v>2024</v>
      </c>
      <c r="G123" s="37">
        <f t="shared" ref="G123" si="64">+F123+1</f>
        <v>2025</v>
      </c>
      <c r="H123" s="37">
        <f t="shared" ref="H123" si="65">+G123+1</f>
        <v>2026</v>
      </c>
      <c r="I123" s="37">
        <f t="shared" ref="I123" si="66">+H123+1</f>
        <v>2027</v>
      </c>
      <c r="J123" s="37">
        <f t="shared" ref="J123" si="67">+I123+1</f>
        <v>2028</v>
      </c>
      <c r="K123" s="37">
        <f t="shared" ref="K123" si="68">+J123+1</f>
        <v>2029</v>
      </c>
      <c r="L123" s="39"/>
    </row>
    <row r="124" spans="2:14" x14ac:dyDescent="0.25">
      <c r="B124" s="37" t="s">
        <v>101</v>
      </c>
      <c r="C124" s="140">
        <f>$E$116*C106</f>
        <v>0.32668574965034763</v>
      </c>
      <c r="D124" s="140">
        <f t="shared" ref="D124:K124" si="69">$E$116*D106</f>
        <v>1.9601144979020859</v>
      </c>
      <c r="E124" s="140">
        <f t="shared" si="69"/>
        <v>31.688517716083719</v>
      </c>
      <c r="F124" s="140">
        <f t="shared" si="69"/>
        <v>167.26310382097799</v>
      </c>
      <c r="G124" s="140">
        <f t="shared" si="69"/>
        <v>317.86523440978823</v>
      </c>
      <c r="H124" s="140">
        <f t="shared" si="69"/>
        <v>468.46736499859855</v>
      </c>
      <c r="I124" s="140">
        <f t="shared" si="69"/>
        <v>619.06949558740882</v>
      </c>
      <c r="J124" s="140">
        <f t="shared" si="69"/>
        <v>619.06949558740882</v>
      </c>
      <c r="K124" s="140">
        <f t="shared" si="69"/>
        <v>619.06949558740882</v>
      </c>
      <c r="L124" s="39"/>
    </row>
    <row r="125" spans="2:14" x14ac:dyDescent="0.25">
      <c r="C125" s="141"/>
      <c r="D125" s="141"/>
      <c r="E125" s="141"/>
      <c r="F125" s="141"/>
      <c r="G125" s="141"/>
      <c r="H125" s="141"/>
      <c r="I125" s="141"/>
      <c r="J125" s="141"/>
      <c r="K125" s="141"/>
      <c r="L125" s="39"/>
    </row>
    <row r="126" spans="2:14" s="31" customFormat="1" x14ac:dyDescent="0.25">
      <c r="B126" s="49" t="s">
        <v>49</v>
      </c>
      <c r="C126" s="142"/>
      <c r="D126" s="141"/>
      <c r="E126" s="141"/>
      <c r="F126" s="141"/>
      <c r="G126" s="141"/>
      <c r="H126" s="141"/>
      <c r="I126" s="141"/>
      <c r="J126" s="141"/>
      <c r="K126" s="141"/>
      <c r="L126" s="39"/>
    </row>
    <row r="127" spans="2:14" x14ac:dyDescent="0.25">
      <c r="B127" s="37" t="s">
        <v>46</v>
      </c>
      <c r="C127" s="143">
        <f>F124</f>
        <v>167.26310382097799</v>
      </c>
      <c r="D127" s="144"/>
      <c r="E127" s="144"/>
      <c r="F127" s="144"/>
      <c r="G127" s="144"/>
      <c r="H127" s="144"/>
      <c r="I127" s="144"/>
      <c r="J127" s="144"/>
      <c r="K127" s="144"/>
      <c r="L127" s="31"/>
    </row>
    <row r="128" spans="2:14" x14ac:dyDescent="0.25">
      <c r="B128" s="37" t="s">
        <v>47</v>
      </c>
      <c r="C128" s="143">
        <f>K124</f>
        <v>619.06949558740882</v>
      </c>
      <c r="D128" s="141"/>
      <c r="E128" s="141"/>
      <c r="F128" s="141"/>
      <c r="G128" s="141"/>
      <c r="H128" s="141"/>
      <c r="I128" s="141"/>
      <c r="J128" s="141"/>
      <c r="K128" s="141"/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31" ht="14.4" thickBot="1" x14ac:dyDescent="0.3">
      <c r="A143" s="1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9.2" x14ac:dyDescent="0.35">
      <c r="A144" s="153">
        <v>3.1</v>
      </c>
      <c r="B144" s="17" t="s">
        <v>39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23" s="31" customFormat="1" ht="19.2" x14ac:dyDescent="0.35">
      <c r="A145" s="155"/>
      <c r="B145" s="33" t="s">
        <v>88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23" ht="19.2" customHeight="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23" ht="13.8" customHeight="1" x14ac:dyDescent="0.25">
      <c r="B147" s="20" t="s">
        <v>1</v>
      </c>
      <c r="C147" s="51">
        <f>148124000*4.87</f>
        <v>721363880</v>
      </c>
      <c r="D147" s="15" t="s">
        <v>77</v>
      </c>
    </row>
    <row r="148" spans="1:23" x14ac:dyDescent="0.25">
      <c r="B148" s="20" t="s">
        <v>2</v>
      </c>
      <c r="C148" s="48">
        <f>C147/D165</f>
        <v>92.651709405430552</v>
      </c>
    </row>
    <row r="149" spans="1:23" x14ac:dyDescent="0.25">
      <c r="N149" s="20" t="s">
        <v>109</v>
      </c>
      <c r="W149" s="20" t="s">
        <v>110</v>
      </c>
    </row>
    <row r="150" spans="1:23" x14ac:dyDescent="0.25">
      <c r="B150" s="37"/>
      <c r="C150" s="37">
        <v>2014</v>
      </c>
      <c r="D150" s="37">
        <f t="shared" ref="D150" si="70">+C150+1</f>
        <v>2015</v>
      </c>
      <c r="E150" s="37">
        <f t="shared" ref="E150" si="71">+D150+1</f>
        <v>2016</v>
      </c>
      <c r="F150" s="37">
        <f t="shared" ref="F150" si="72">+E150+1</f>
        <v>2017</v>
      </c>
      <c r="G150" s="37">
        <f t="shared" ref="G150" si="73">+F150+1</f>
        <v>2018</v>
      </c>
      <c r="H150" s="37">
        <f t="shared" ref="H150" si="74">+G150+1</f>
        <v>2019</v>
      </c>
      <c r="I150" s="37">
        <f t="shared" ref="I150" si="75">+H150+1</f>
        <v>2020</v>
      </c>
      <c r="J150" s="37">
        <f t="shared" ref="J150" si="76">+I150+1</f>
        <v>2021</v>
      </c>
      <c r="K150" s="37">
        <f t="shared" ref="K150" si="77">+J150+1</f>
        <v>2022</v>
      </c>
      <c r="L150" s="37">
        <f t="shared" ref="L150" si="78">+K150+1</f>
        <v>2023</v>
      </c>
    </row>
    <row r="151" spans="1:23" x14ac:dyDescent="0.25">
      <c r="B151" s="37" t="s">
        <v>103</v>
      </c>
      <c r="C151" s="36">
        <v>0</v>
      </c>
      <c r="D151" s="36">
        <v>118</v>
      </c>
      <c r="E151" s="36">
        <v>148</v>
      </c>
      <c r="F151" s="36">
        <v>268</v>
      </c>
      <c r="G151" s="36">
        <v>440</v>
      </c>
      <c r="H151" s="36">
        <v>628</v>
      </c>
    </row>
    <row r="152" spans="1:23" x14ac:dyDescent="0.25">
      <c r="B152" s="37" t="s">
        <v>100</v>
      </c>
      <c r="I152" s="38">
        <v>808</v>
      </c>
      <c r="J152" s="38">
        <v>988</v>
      </c>
      <c r="K152" s="38">
        <v>988</v>
      </c>
      <c r="L152" s="38">
        <v>988</v>
      </c>
    </row>
    <row r="153" spans="1:23" x14ac:dyDescent="0.25">
      <c r="I153" s="39"/>
      <c r="J153" s="39"/>
      <c r="K153" s="39"/>
      <c r="L153" s="39"/>
    </row>
    <row r="154" spans="1:23" x14ac:dyDescent="0.25">
      <c r="B154" s="37" t="s">
        <v>3</v>
      </c>
      <c r="C154" s="37">
        <v>2021</v>
      </c>
      <c r="D154" s="37">
        <f t="shared" ref="D154" si="79">+C154+1</f>
        <v>2022</v>
      </c>
      <c r="E154" s="37">
        <f t="shared" ref="E154" si="80">+D154+1</f>
        <v>2023</v>
      </c>
      <c r="F154" s="37">
        <f t="shared" ref="F154" si="81">+E154+1</f>
        <v>2024</v>
      </c>
      <c r="G154" s="37">
        <f t="shared" ref="G154" si="82">+F154+1</f>
        <v>2025</v>
      </c>
      <c r="H154" s="37">
        <f t="shared" ref="H154" si="83">+G154+1</f>
        <v>2026</v>
      </c>
      <c r="I154" s="37">
        <f t="shared" ref="I154" si="84">+H154+1</f>
        <v>2027</v>
      </c>
      <c r="J154" s="37">
        <f t="shared" ref="J154" si="85">+I154+1</f>
        <v>2028</v>
      </c>
      <c r="K154" s="37">
        <f t="shared" ref="K154" si="86">+J154+1</f>
        <v>2029</v>
      </c>
      <c r="L154" s="39"/>
    </row>
    <row r="155" spans="1:23" x14ac:dyDescent="0.25">
      <c r="B155" s="37" t="s">
        <v>101</v>
      </c>
      <c r="C155" s="43">
        <f>$C$148*(D151/$L$152)</f>
        <v>11.065689989717415</v>
      </c>
      <c r="D155" s="43">
        <f t="shared" ref="D155:G155" si="87">$C$148*(E151/$L$152)</f>
        <v>13.87900100405235</v>
      </c>
      <c r="E155" s="43">
        <f t="shared" si="87"/>
        <v>25.132245061392094</v>
      </c>
      <c r="F155" s="43">
        <f t="shared" si="87"/>
        <v>41.261894876912393</v>
      </c>
      <c r="G155" s="43">
        <f t="shared" si="87"/>
        <v>58.891977233411325</v>
      </c>
      <c r="H155" s="43">
        <f>$C$148*(I152/$L$152)</f>
        <v>75.771843319420938</v>
      </c>
      <c r="I155" s="43">
        <f t="shared" ref="I155:K155" si="88">$C$148*(J152/$L$152)</f>
        <v>92.651709405430552</v>
      </c>
      <c r="J155" s="43">
        <f t="shared" si="88"/>
        <v>92.651709405430552</v>
      </c>
      <c r="K155" s="43">
        <f t="shared" si="88"/>
        <v>92.651709405430552</v>
      </c>
      <c r="L155" s="39"/>
    </row>
    <row r="156" spans="1:23" x14ac:dyDescent="0.25">
      <c r="L156" s="39"/>
    </row>
    <row r="157" spans="1:23" x14ac:dyDescent="0.25">
      <c r="L157" s="39"/>
    </row>
    <row r="158" spans="1:23" x14ac:dyDescent="0.25">
      <c r="B158" s="37" t="s">
        <v>110</v>
      </c>
      <c r="C158" s="40" t="s">
        <v>4</v>
      </c>
      <c r="D158" s="40" t="s">
        <v>5</v>
      </c>
      <c r="E158" s="40" t="s">
        <v>6</v>
      </c>
      <c r="F158" s="40" t="s">
        <v>7</v>
      </c>
      <c r="G158" s="40" t="s">
        <v>8</v>
      </c>
      <c r="H158" s="40" t="s">
        <v>9</v>
      </c>
      <c r="I158" s="40" t="s">
        <v>10</v>
      </c>
      <c r="J158" s="41"/>
      <c r="K158" s="41"/>
      <c r="L158" s="39"/>
    </row>
    <row r="159" spans="1:23" x14ac:dyDescent="0.25">
      <c r="B159" s="37" t="s">
        <v>102</v>
      </c>
      <c r="C159" s="53">
        <v>48.811648248944131</v>
      </c>
      <c r="D159" s="53">
        <v>76.4827601681923</v>
      </c>
      <c r="E159" s="53">
        <v>92.612759640091141</v>
      </c>
      <c r="F159" s="53">
        <v>100</v>
      </c>
      <c r="G159" s="53">
        <v>100</v>
      </c>
      <c r="H159" s="53">
        <v>100</v>
      </c>
      <c r="I159" s="53">
        <v>100</v>
      </c>
      <c r="L159" s="39"/>
    </row>
    <row r="160" spans="1:23" x14ac:dyDescent="0.25">
      <c r="B160" s="37" t="s">
        <v>101</v>
      </c>
      <c r="C160" s="54">
        <f>C159</f>
        <v>48.811648248944131</v>
      </c>
      <c r="D160" s="54">
        <f t="shared" ref="D160:I160" si="89">D159</f>
        <v>76.4827601681923</v>
      </c>
      <c r="E160" s="54">
        <f t="shared" si="89"/>
        <v>92.612759640091141</v>
      </c>
      <c r="F160" s="54">
        <f t="shared" si="89"/>
        <v>100</v>
      </c>
      <c r="G160" s="54">
        <f t="shared" si="89"/>
        <v>100</v>
      </c>
      <c r="H160" s="54">
        <f t="shared" si="89"/>
        <v>100</v>
      </c>
      <c r="I160" s="54">
        <f t="shared" si="89"/>
        <v>100</v>
      </c>
      <c r="L160" s="39"/>
    </row>
    <row r="161" spans="2:12" x14ac:dyDescent="0.25">
      <c r="L161" s="39"/>
    </row>
    <row r="162" spans="2:12" x14ac:dyDescent="0.25">
      <c r="L162" s="39"/>
    </row>
    <row r="163" spans="2:12" x14ac:dyDescent="0.25">
      <c r="B163" s="42" t="s">
        <v>105</v>
      </c>
      <c r="C163" s="129" t="s">
        <v>106</v>
      </c>
      <c r="D163" s="129" t="s">
        <v>107</v>
      </c>
      <c r="E163" s="129" t="s">
        <v>52</v>
      </c>
      <c r="L163" s="39"/>
    </row>
    <row r="164" spans="2:12" x14ac:dyDescent="0.25">
      <c r="B164" s="42" t="s">
        <v>102</v>
      </c>
      <c r="C164" s="58">
        <v>1392.302295918367</v>
      </c>
      <c r="D164" s="58">
        <v>7785758.996020413</v>
      </c>
      <c r="E164" s="47">
        <f>SUM(Indicatori!M7:M8)/L152</f>
        <v>48.273140978998356</v>
      </c>
      <c r="F164" s="137"/>
      <c r="L164" s="39"/>
    </row>
    <row r="165" spans="2:12" x14ac:dyDescent="0.25">
      <c r="B165" s="42" t="s">
        <v>101</v>
      </c>
      <c r="C165" s="43">
        <f>C164</f>
        <v>1392.302295918367</v>
      </c>
      <c r="D165" s="44">
        <f>D164</f>
        <v>7785758.996020413</v>
      </c>
      <c r="E165" s="43">
        <f>E164</f>
        <v>48.273140978998356</v>
      </c>
      <c r="L165" s="39"/>
    </row>
    <row r="166" spans="2:12" x14ac:dyDescent="0.25">
      <c r="L166" s="39"/>
    </row>
    <row r="167" spans="2:12" ht="14.4" thickBot="1" x14ac:dyDescent="0.3">
      <c r="L167" s="39"/>
    </row>
    <row r="168" spans="2:12" x14ac:dyDescent="0.25">
      <c r="B168" s="147" t="s">
        <v>48</v>
      </c>
      <c r="C168" s="148"/>
      <c r="E168" s="15" t="s">
        <v>51</v>
      </c>
      <c r="F168" s="15" t="s">
        <v>54</v>
      </c>
      <c r="L168" s="39"/>
    </row>
    <row r="169" spans="2:12" ht="15" customHeight="1" thickBot="1" x14ac:dyDescent="0.3">
      <c r="B169" s="136" t="s">
        <v>51</v>
      </c>
      <c r="C169" s="46" t="s">
        <v>52</v>
      </c>
      <c r="E169" s="15" t="s">
        <v>52</v>
      </c>
      <c r="F169" s="15" t="s">
        <v>53</v>
      </c>
      <c r="L169" s="39"/>
    </row>
    <row r="170" spans="2:12" ht="15" customHeight="1" x14ac:dyDescent="0.25">
      <c r="L170" s="39"/>
    </row>
    <row r="171" spans="2:12" ht="15" customHeight="1" x14ac:dyDescent="0.25">
      <c r="L171" s="39"/>
    </row>
    <row r="172" spans="2:12" ht="15" customHeight="1" x14ac:dyDescent="0.25">
      <c r="B172" s="37" t="s">
        <v>104</v>
      </c>
      <c r="C172" s="37">
        <v>2021</v>
      </c>
      <c r="D172" s="37">
        <f t="shared" ref="D172" si="90">+C172+1</f>
        <v>2022</v>
      </c>
      <c r="E172" s="37">
        <f t="shared" ref="E172" si="91">+D172+1</f>
        <v>2023</v>
      </c>
      <c r="F172" s="37">
        <f t="shared" ref="F172" si="92">+E172+1</f>
        <v>2024</v>
      </c>
      <c r="G172" s="37">
        <f t="shared" ref="G172" si="93">+F172+1</f>
        <v>2025</v>
      </c>
      <c r="H172" s="37">
        <f t="shared" ref="H172" si="94">+G172+1</f>
        <v>2026</v>
      </c>
      <c r="I172" s="37">
        <f t="shared" ref="I172" si="95">+H172+1</f>
        <v>2027</v>
      </c>
      <c r="J172" s="37">
        <f t="shared" ref="J172" si="96">+I172+1</f>
        <v>2028</v>
      </c>
      <c r="K172" s="37">
        <f t="shared" ref="K172" si="97">+J172+1</f>
        <v>2029</v>
      </c>
      <c r="L172" s="39"/>
    </row>
    <row r="173" spans="2:12" ht="15" customHeight="1" x14ac:dyDescent="0.25">
      <c r="B173" s="37" t="s">
        <v>101</v>
      </c>
      <c r="C173" s="140">
        <f>$E$165*C155</f>
        <v>534.17561290351966</v>
      </c>
      <c r="D173" s="140">
        <f t="shared" ref="D173:K173" si="98">$E$165*D155</f>
        <v>669.9829721162788</v>
      </c>
      <c r="E173" s="140">
        <f t="shared" si="98"/>
        <v>1213.2124089673157</v>
      </c>
      <c r="F173" s="140">
        <f t="shared" si="98"/>
        <v>1991.8412684538021</v>
      </c>
      <c r="G173" s="140">
        <f t="shared" si="98"/>
        <v>2842.9007195204263</v>
      </c>
      <c r="H173" s="140">
        <f t="shared" si="98"/>
        <v>3657.7448747969815</v>
      </c>
      <c r="I173" s="140">
        <f t="shared" si="98"/>
        <v>4472.5890300735373</v>
      </c>
      <c r="J173" s="140">
        <f t="shared" si="98"/>
        <v>4472.5890300735373</v>
      </c>
      <c r="K173" s="140">
        <f t="shared" si="98"/>
        <v>4472.5890300735373</v>
      </c>
      <c r="L173" s="39"/>
    </row>
    <row r="174" spans="2:12" ht="15" customHeight="1" x14ac:dyDescent="0.25">
      <c r="C174" s="141"/>
      <c r="D174" s="141"/>
      <c r="E174" s="141"/>
      <c r="F174" s="141"/>
      <c r="G174" s="141"/>
      <c r="H174" s="141"/>
      <c r="I174" s="141"/>
      <c r="J174" s="141"/>
      <c r="K174" s="141"/>
      <c r="L174" s="39"/>
    </row>
    <row r="175" spans="2:12" ht="15" customHeight="1" x14ac:dyDescent="0.25">
      <c r="B175" s="96" t="s">
        <v>51</v>
      </c>
      <c r="C175" s="142"/>
      <c r="D175" s="141"/>
      <c r="E175" s="141"/>
      <c r="F175" s="141"/>
      <c r="G175" s="141"/>
      <c r="H175" s="141"/>
      <c r="I175" s="141"/>
      <c r="J175" s="141"/>
      <c r="K175" s="141"/>
    </row>
    <row r="176" spans="2:12" ht="15" customHeight="1" x14ac:dyDescent="0.25">
      <c r="B176" s="37" t="s">
        <v>46</v>
      </c>
      <c r="C176" s="143">
        <f>F173</f>
        <v>1991.8412684538021</v>
      </c>
      <c r="D176" s="144"/>
      <c r="E176" s="144"/>
      <c r="F176" s="144"/>
      <c r="G176" s="144"/>
      <c r="H176" s="144"/>
      <c r="I176" s="144"/>
      <c r="J176" s="144"/>
      <c r="K176" s="144"/>
      <c r="L176" s="31"/>
    </row>
    <row r="177" spans="1:31" ht="15" customHeight="1" x14ac:dyDescent="0.25">
      <c r="B177" s="37" t="s">
        <v>47</v>
      </c>
      <c r="C177" s="143">
        <f>K173</f>
        <v>4472.5890300735373</v>
      </c>
      <c r="D177" s="141"/>
      <c r="E177" s="141"/>
      <c r="F177" s="141"/>
      <c r="G177" s="141"/>
      <c r="H177" s="141"/>
      <c r="I177" s="141"/>
      <c r="J177" s="141"/>
      <c r="K177" s="141"/>
    </row>
    <row r="178" spans="1:31" ht="15" customHeight="1" x14ac:dyDescent="0.25"/>
    <row r="179" spans="1:31" ht="15" customHeight="1" x14ac:dyDescent="0.25">
      <c r="L179" s="19"/>
    </row>
    <row r="180" spans="1:31" ht="15" customHeight="1" x14ac:dyDescent="0.25">
      <c r="L180" s="19"/>
    </row>
    <row r="181" spans="1:31" ht="15" customHeight="1" x14ac:dyDescent="0.25">
      <c r="L181" s="19"/>
    </row>
    <row r="182" spans="1:31" ht="15" customHeight="1" x14ac:dyDescent="0.25">
      <c r="L182" s="19"/>
    </row>
    <row r="183" spans="1:31" ht="15" customHeight="1" x14ac:dyDescent="0.25">
      <c r="L183" s="19"/>
    </row>
    <row r="184" spans="1:31" ht="15" customHeight="1" x14ac:dyDescent="0.25">
      <c r="L184" s="19"/>
    </row>
    <row r="185" spans="1:31" ht="15" customHeight="1" x14ac:dyDescent="0.25">
      <c r="L185" s="19"/>
    </row>
    <row r="186" spans="1:31" ht="15" customHeight="1" x14ac:dyDescent="0.25">
      <c r="L186" s="19"/>
    </row>
    <row r="187" spans="1:31" ht="15" customHeight="1" x14ac:dyDescent="0.25">
      <c r="L187" s="19"/>
    </row>
    <row r="188" spans="1:31" ht="15" customHeight="1" x14ac:dyDescent="0.25">
      <c r="L188" s="19"/>
    </row>
    <row r="189" spans="1:31" ht="15" customHeight="1" thickBot="1" x14ac:dyDescent="0.3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57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ht="19.2" customHeight="1" x14ac:dyDescent="0.35">
      <c r="A190" s="149">
        <v>3.2</v>
      </c>
      <c r="B190" s="17" t="s">
        <v>41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31" s="31" customFormat="1" ht="19.2" customHeight="1" x14ac:dyDescent="0.35">
      <c r="A191" s="150"/>
      <c r="B191" s="33" t="s">
        <v>89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31" s="31" customFormat="1" ht="19.2" customHeight="1" x14ac:dyDescent="0.35">
      <c r="A192" s="59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1:31" s="31" customFormat="1" ht="19.2" customHeight="1" x14ac:dyDescent="0.25">
      <c r="A193" s="59"/>
      <c r="B193" s="60" t="s">
        <v>98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1:31" ht="14.4" thickBot="1" x14ac:dyDescent="0.3">
      <c r="A194" s="16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9.2" customHeight="1" x14ac:dyDescent="0.35">
      <c r="A195" s="153">
        <v>3.3</v>
      </c>
      <c r="B195" s="17" t="s">
        <v>40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31" s="31" customFormat="1" ht="19.2" customHeight="1" x14ac:dyDescent="0.35">
      <c r="A196" s="155"/>
      <c r="B196" s="33" t="s">
        <v>90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31" ht="19.2" customHeight="1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31" ht="19.2" customHeight="1" x14ac:dyDescent="0.25">
      <c r="B198" s="20" t="s">
        <v>1</v>
      </c>
      <c r="C198" s="51">
        <f>166640000*4.87</f>
        <v>811536800</v>
      </c>
      <c r="D198" s="15" t="s">
        <v>77</v>
      </c>
    </row>
    <row r="199" spans="1:31" ht="13.8" customHeight="1" x14ac:dyDescent="0.25">
      <c r="B199" s="20" t="s">
        <v>2</v>
      </c>
      <c r="C199" s="50">
        <f>C198/D216</f>
        <v>86.402577363890089</v>
      </c>
    </row>
    <row r="200" spans="1:31" ht="14.4" customHeight="1" x14ac:dyDescent="0.25">
      <c r="N200" s="20" t="s">
        <v>109</v>
      </c>
      <c r="W200" s="20" t="s">
        <v>110</v>
      </c>
    </row>
    <row r="201" spans="1:31" ht="13.8" customHeight="1" x14ac:dyDescent="0.25">
      <c r="B201" s="37"/>
      <c r="C201" s="37">
        <v>2014</v>
      </c>
      <c r="D201" s="37">
        <f t="shared" ref="D201" si="99">+C201+1</f>
        <v>2015</v>
      </c>
      <c r="E201" s="37">
        <f t="shared" ref="E201" si="100">+D201+1</f>
        <v>2016</v>
      </c>
      <c r="F201" s="37">
        <f t="shared" ref="F201" si="101">+E201+1</f>
        <v>2017</v>
      </c>
      <c r="G201" s="37">
        <f t="shared" ref="G201" si="102">+F201+1</f>
        <v>2018</v>
      </c>
      <c r="H201" s="37">
        <f t="shared" ref="H201" si="103">+G201+1</f>
        <v>2019</v>
      </c>
      <c r="I201" s="37">
        <f t="shared" ref="I201" si="104">+H201+1</f>
        <v>2020</v>
      </c>
      <c r="J201" s="37">
        <f t="shared" ref="J201" si="105">+I201+1</f>
        <v>2021</v>
      </c>
      <c r="K201" s="37">
        <f t="shared" ref="K201" si="106">+J201+1</f>
        <v>2022</v>
      </c>
      <c r="L201" s="37">
        <f t="shared" ref="L201" si="107">+K201+1</f>
        <v>2023</v>
      </c>
    </row>
    <row r="202" spans="1:31" ht="14.4" customHeight="1" x14ac:dyDescent="0.25">
      <c r="B202" s="37" t="s">
        <v>103</v>
      </c>
      <c r="C202" s="36">
        <v>0</v>
      </c>
      <c r="D202" s="36">
        <v>0</v>
      </c>
      <c r="E202" s="36">
        <v>0</v>
      </c>
      <c r="F202" s="36">
        <v>0</v>
      </c>
      <c r="G202" s="36">
        <v>8</v>
      </c>
      <c r="H202" s="36">
        <v>25</v>
      </c>
    </row>
    <row r="203" spans="1:31" ht="13.8" customHeight="1" x14ac:dyDescent="0.25">
      <c r="B203" s="37" t="s">
        <v>100</v>
      </c>
      <c r="I203" s="38">
        <v>42</v>
      </c>
      <c r="J203" s="38">
        <v>59</v>
      </c>
      <c r="K203" s="38">
        <v>59</v>
      </c>
      <c r="L203" s="38">
        <v>59</v>
      </c>
    </row>
    <row r="204" spans="1:31" ht="14.4" customHeight="1" x14ac:dyDescent="0.25">
      <c r="I204" s="39"/>
      <c r="J204" s="39"/>
      <c r="K204" s="39"/>
      <c r="L204" s="39"/>
    </row>
    <row r="205" spans="1:31" ht="13.8" customHeight="1" x14ac:dyDescent="0.25">
      <c r="B205" s="37" t="s">
        <v>3</v>
      </c>
      <c r="C205" s="37">
        <v>2021</v>
      </c>
      <c r="D205" s="37">
        <f t="shared" ref="D205" si="108">+C205+1</f>
        <v>2022</v>
      </c>
      <c r="E205" s="37">
        <f t="shared" ref="E205" si="109">+D205+1</f>
        <v>2023</v>
      </c>
      <c r="F205" s="37">
        <f t="shared" ref="F205" si="110">+E205+1</f>
        <v>2024</v>
      </c>
      <c r="G205" s="37">
        <f t="shared" ref="G205" si="111">+F205+1</f>
        <v>2025</v>
      </c>
      <c r="H205" s="37">
        <f t="shared" ref="H205" si="112">+G205+1</f>
        <v>2026</v>
      </c>
      <c r="I205" s="37">
        <f t="shared" ref="I205" si="113">+H205+1</f>
        <v>2027</v>
      </c>
      <c r="J205" s="37">
        <f t="shared" ref="J205" si="114">+I205+1</f>
        <v>2028</v>
      </c>
      <c r="K205" s="37">
        <f t="shared" ref="K205" si="115">+J205+1</f>
        <v>2029</v>
      </c>
      <c r="L205" s="39"/>
    </row>
    <row r="206" spans="1:31" ht="14.4" customHeight="1" x14ac:dyDescent="0.25">
      <c r="B206" s="37" t="s">
        <v>101</v>
      </c>
      <c r="C206" s="52">
        <f>$C$199*(D202/$L$203)</f>
        <v>0</v>
      </c>
      <c r="D206" s="52">
        <f t="shared" ref="D206:G206" si="116">$C$199*(E202/$L$203)</f>
        <v>0</v>
      </c>
      <c r="E206" s="52">
        <f t="shared" si="116"/>
        <v>0</v>
      </c>
      <c r="F206" s="52">
        <f t="shared" si="116"/>
        <v>11.715603710357978</v>
      </c>
      <c r="G206" s="52">
        <f t="shared" si="116"/>
        <v>36.611261594868679</v>
      </c>
      <c r="H206" s="52">
        <f>$C$199*(I203/$L$203)</f>
        <v>61.506919479379384</v>
      </c>
      <c r="I206" s="52">
        <f t="shared" ref="I206:K206" si="117">$C$199*(J203/$L$203)</f>
        <v>86.402577363890089</v>
      </c>
      <c r="J206" s="52">
        <f t="shared" si="117"/>
        <v>86.402577363890089</v>
      </c>
      <c r="K206" s="52">
        <f t="shared" si="117"/>
        <v>86.402577363890089</v>
      </c>
      <c r="L206" s="39"/>
    </row>
    <row r="207" spans="1:31" ht="13.8" customHeight="1" x14ac:dyDescent="0.25">
      <c r="L207" s="39"/>
    </row>
    <row r="208" spans="1:31" ht="14.4" customHeight="1" x14ac:dyDescent="0.25">
      <c r="L208" s="39"/>
    </row>
    <row r="209" spans="2:12" ht="13.8" customHeight="1" x14ac:dyDescent="0.25">
      <c r="B209" s="37" t="s">
        <v>110</v>
      </c>
      <c r="C209" s="40" t="s">
        <v>4</v>
      </c>
      <c r="D209" s="40" t="s">
        <v>5</v>
      </c>
      <c r="E209" s="40" t="s">
        <v>6</v>
      </c>
      <c r="F209" s="40" t="s">
        <v>7</v>
      </c>
      <c r="G209" s="40" t="s">
        <v>8</v>
      </c>
      <c r="H209" s="40" t="s">
        <v>9</v>
      </c>
      <c r="I209" s="40" t="s">
        <v>10</v>
      </c>
      <c r="J209" s="41"/>
      <c r="K209" s="41"/>
      <c r="L209" s="39"/>
    </row>
    <row r="210" spans="2:12" ht="14.4" customHeight="1" x14ac:dyDescent="0.25">
      <c r="B210" s="37" t="s">
        <v>102</v>
      </c>
      <c r="C210" s="53">
        <v>56.655105299527158</v>
      </c>
      <c r="D210" s="53">
        <v>84.829740252914959</v>
      </c>
      <c r="E210" s="53">
        <v>98.841011621309846</v>
      </c>
      <c r="F210" s="53">
        <v>100</v>
      </c>
      <c r="G210" s="53">
        <v>100</v>
      </c>
      <c r="H210" s="53">
        <v>100</v>
      </c>
      <c r="I210" s="53">
        <v>100</v>
      </c>
      <c r="L210" s="39"/>
    </row>
    <row r="211" spans="2:12" ht="13.8" customHeight="1" x14ac:dyDescent="0.25">
      <c r="B211" s="37" t="s">
        <v>101</v>
      </c>
      <c r="C211" s="54">
        <f>C210</f>
        <v>56.655105299527158</v>
      </c>
      <c r="D211" s="54">
        <f t="shared" ref="D211:I211" si="118">D210</f>
        <v>84.829740252914959</v>
      </c>
      <c r="E211" s="54">
        <f t="shared" si="118"/>
        <v>98.841011621309846</v>
      </c>
      <c r="F211" s="54">
        <f t="shared" si="118"/>
        <v>100</v>
      </c>
      <c r="G211" s="54">
        <f t="shared" si="118"/>
        <v>100</v>
      </c>
      <c r="H211" s="54">
        <f t="shared" si="118"/>
        <v>100</v>
      </c>
      <c r="I211" s="54">
        <f t="shared" si="118"/>
        <v>100</v>
      </c>
      <c r="L211" s="39"/>
    </row>
    <row r="212" spans="2:12" ht="14.4" customHeight="1" x14ac:dyDescent="0.25">
      <c r="L212" s="39"/>
    </row>
    <row r="213" spans="2:12" ht="13.8" customHeight="1" x14ac:dyDescent="0.25">
      <c r="L213" s="39"/>
    </row>
    <row r="214" spans="2:12" ht="14.4" customHeight="1" x14ac:dyDescent="0.25">
      <c r="B214" s="42" t="s">
        <v>105</v>
      </c>
      <c r="C214" s="129" t="s">
        <v>106</v>
      </c>
      <c r="D214" s="129" t="s">
        <v>107</v>
      </c>
      <c r="E214" s="129" t="s">
        <v>57</v>
      </c>
      <c r="L214" s="39"/>
    </row>
    <row r="215" spans="2:12" ht="13.8" customHeight="1" x14ac:dyDescent="0.25">
      <c r="B215" s="42" t="s">
        <v>102</v>
      </c>
      <c r="C215" s="58">
        <v>1144</v>
      </c>
      <c r="D215" s="58">
        <v>9392506.8529166654</v>
      </c>
      <c r="E215" s="47">
        <f>Indicatori!M9/L203</f>
        <v>0.8291525174743285</v>
      </c>
      <c r="L215" s="39"/>
    </row>
    <row r="216" spans="2:12" ht="14.4" customHeight="1" x14ac:dyDescent="0.25">
      <c r="B216" s="42" t="s">
        <v>101</v>
      </c>
      <c r="C216" s="43">
        <f>C215</f>
        <v>1144</v>
      </c>
      <c r="D216" s="44">
        <f>D215</f>
        <v>9392506.8529166654</v>
      </c>
      <c r="E216" s="44">
        <f>E215</f>
        <v>0.8291525174743285</v>
      </c>
      <c r="L216" s="39"/>
    </row>
    <row r="217" spans="2:12" ht="13.8" customHeight="1" x14ac:dyDescent="0.25">
      <c r="L217" s="39"/>
    </row>
    <row r="218" spans="2:12" ht="14.4" customHeight="1" thickBot="1" x14ac:dyDescent="0.3">
      <c r="L218" s="39"/>
    </row>
    <row r="219" spans="2:12" ht="13.8" customHeight="1" x14ac:dyDescent="0.25">
      <c r="B219" s="147" t="s">
        <v>48</v>
      </c>
      <c r="C219" s="148"/>
      <c r="E219" s="15" t="s">
        <v>55</v>
      </c>
      <c r="F219" s="15" t="s">
        <v>56</v>
      </c>
      <c r="L219" s="39"/>
    </row>
    <row r="220" spans="2:12" ht="15" customHeight="1" thickBot="1" x14ac:dyDescent="0.3">
      <c r="B220" s="136" t="s">
        <v>59</v>
      </c>
      <c r="C220" s="46" t="s">
        <v>57</v>
      </c>
      <c r="E220" s="15" t="s">
        <v>57</v>
      </c>
      <c r="F220" s="15" t="s">
        <v>58</v>
      </c>
      <c r="L220" s="39"/>
    </row>
    <row r="221" spans="2:12" ht="13.8" customHeight="1" x14ac:dyDescent="0.25">
      <c r="L221" s="39"/>
    </row>
    <row r="222" spans="2:12" ht="14.4" customHeight="1" x14ac:dyDescent="0.25">
      <c r="L222" s="39"/>
    </row>
    <row r="223" spans="2:12" ht="13.8" customHeight="1" x14ac:dyDescent="0.25">
      <c r="B223" s="37" t="s">
        <v>104</v>
      </c>
      <c r="C223" s="37">
        <v>2021</v>
      </c>
      <c r="D223" s="37">
        <f t="shared" ref="D223" si="119">+C223+1</f>
        <v>2022</v>
      </c>
      <c r="E223" s="37">
        <f t="shared" ref="E223" si="120">+D223+1</f>
        <v>2023</v>
      </c>
      <c r="F223" s="37">
        <f t="shared" ref="F223" si="121">+E223+1</f>
        <v>2024</v>
      </c>
      <c r="G223" s="37">
        <f t="shared" ref="G223" si="122">+F223+1</f>
        <v>2025</v>
      </c>
      <c r="H223" s="37">
        <f t="shared" ref="H223" si="123">+G223+1</f>
        <v>2026</v>
      </c>
      <c r="I223" s="37">
        <f t="shared" ref="I223" si="124">+H223+1</f>
        <v>2027</v>
      </c>
      <c r="J223" s="37">
        <f t="shared" ref="J223" si="125">+I223+1</f>
        <v>2028</v>
      </c>
      <c r="K223" s="37">
        <f t="shared" ref="K223" si="126">+J223+1</f>
        <v>2029</v>
      </c>
      <c r="L223" s="39"/>
    </row>
    <row r="224" spans="2:12" ht="14.4" customHeight="1" x14ac:dyDescent="0.25">
      <c r="B224" s="37" t="s">
        <v>101</v>
      </c>
      <c r="C224" s="140">
        <f>$E$216*C206</f>
        <v>0</v>
      </c>
      <c r="D224" s="140">
        <f t="shared" ref="D224:K224" si="127">$E$216*D206</f>
        <v>0</v>
      </c>
      <c r="E224" s="140">
        <f t="shared" si="127"/>
        <v>0</v>
      </c>
      <c r="F224" s="140">
        <f t="shared" si="127"/>
        <v>9.7140223101749008</v>
      </c>
      <c r="G224" s="140">
        <f t="shared" si="127"/>
        <v>30.356319719296565</v>
      </c>
      <c r="H224" s="140">
        <f t="shared" si="127"/>
        <v>50.998617128418232</v>
      </c>
      <c r="I224" s="140">
        <f t="shared" si="127"/>
        <v>71.640914537539899</v>
      </c>
      <c r="J224" s="140">
        <f t="shared" si="127"/>
        <v>71.640914537539899</v>
      </c>
      <c r="K224" s="140">
        <f t="shared" si="127"/>
        <v>71.640914537539899</v>
      </c>
      <c r="L224" s="39"/>
    </row>
    <row r="225" spans="1:31" ht="13.8" customHeight="1" x14ac:dyDescent="0.25">
      <c r="C225" s="141"/>
      <c r="D225" s="141"/>
      <c r="E225" s="141"/>
      <c r="F225" s="141"/>
      <c r="G225" s="141"/>
      <c r="H225" s="141"/>
      <c r="I225" s="141"/>
      <c r="J225" s="141"/>
      <c r="K225" s="141"/>
      <c r="L225" s="39"/>
    </row>
    <row r="226" spans="1:31" ht="14.4" customHeight="1" x14ac:dyDescent="0.25">
      <c r="B226" s="96" t="s">
        <v>59</v>
      </c>
      <c r="C226" s="142"/>
      <c r="D226" s="141"/>
      <c r="E226" s="141"/>
      <c r="F226" s="141"/>
      <c r="G226" s="141"/>
      <c r="H226" s="141"/>
      <c r="I226" s="141"/>
      <c r="J226" s="141"/>
      <c r="K226" s="141"/>
      <c r="L226" s="39"/>
    </row>
    <row r="227" spans="1:31" ht="13.8" customHeight="1" x14ac:dyDescent="0.25">
      <c r="B227" s="37" t="s">
        <v>46</v>
      </c>
      <c r="C227" s="143">
        <f>F224</f>
        <v>9.7140223101749008</v>
      </c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1:31" ht="14.4" customHeight="1" x14ac:dyDescent="0.25">
      <c r="B228" s="37" t="s">
        <v>47</v>
      </c>
      <c r="C228" s="143">
        <f>K224</f>
        <v>71.640914537539899</v>
      </c>
      <c r="D228" s="141"/>
      <c r="E228" s="141"/>
      <c r="F228" s="141"/>
      <c r="G228" s="141"/>
      <c r="H228" s="141"/>
      <c r="I228" s="141"/>
      <c r="J228" s="141"/>
      <c r="K228" s="141"/>
      <c r="L228" s="141"/>
    </row>
    <row r="229" spans="1:31" ht="13.8" customHeight="1" x14ac:dyDescent="0.25"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1:31" ht="14.4" customHeight="1" x14ac:dyDescent="0.25">
      <c r="B230" s="19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1:31" ht="13.8" customHeight="1" x14ac:dyDescent="0.25">
      <c r="B231" s="19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1:31" ht="14.4" customHeight="1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31" ht="13.8" customHeight="1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31" ht="14.4" customHeight="1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31" ht="13.8" customHeight="1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31" ht="14.4" customHeight="1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31" ht="13.8" customHeight="1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31" ht="14.4" customHeight="1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31" ht="13.8" customHeigh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31" ht="14.4" customHeight="1" thickBot="1" x14ac:dyDescent="0.3">
      <c r="A240" s="16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ht="19.2" customHeight="1" x14ac:dyDescent="0.35">
      <c r="A241" s="156">
        <v>4.0999999999999996</v>
      </c>
      <c r="B241" s="64" t="s">
        <v>42</v>
      </c>
      <c r="C241" s="65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31" s="31" customFormat="1" ht="19.2" customHeight="1" x14ac:dyDescent="0.35">
      <c r="A242" s="157"/>
      <c r="B242" s="66" t="s">
        <v>91</v>
      </c>
      <c r="C242" s="67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31" s="31" customFormat="1" ht="19.2" customHeight="1" x14ac:dyDescent="0.35">
      <c r="A243" s="95"/>
      <c r="B243" s="66"/>
      <c r="C243" s="67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31" s="31" customFormat="1" ht="19.2" customHeight="1" x14ac:dyDescent="0.25">
      <c r="A244" s="95"/>
      <c r="B244" s="60" t="s">
        <v>98</v>
      </c>
      <c r="C244" s="67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31" s="31" customFormat="1" ht="19.2" customHeight="1" x14ac:dyDescent="0.35">
      <c r="A245" s="95"/>
      <c r="B245" s="66"/>
      <c r="C245" s="67"/>
      <c r="D245" s="32"/>
      <c r="E245" s="32"/>
      <c r="F245" s="32"/>
      <c r="G245" s="32"/>
      <c r="H245" s="32"/>
      <c r="I245" s="32"/>
      <c r="J245" s="32"/>
      <c r="K245" s="32"/>
      <c r="L245" s="32"/>
    </row>
    <row r="246" spans="1:31" s="31" customFormat="1" ht="19.2" customHeight="1" x14ac:dyDescent="0.35">
      <c r="A246" s="95"/>
      <c r="B246" s="64" t="s">
        <v>42</v>
      </c>
      <c r="C246" s="67"/>
      <c r="D246" s="32"/>
      <c r="E246" s="32"/>
      <c r="F246" s="32"/>
      <c r="G246" s="32"/>
      <c r="H246" s="32"/>
      <c r="I246" s="32"/>
      <c r="J246" s="32"/>
      <c r="K246" s="32"/>
      <c r="L246" s="32"/>
    </row>
    <row r="247" spans="1:31" s="31" customFormat="1" ht="19.2" customHeight="1" x14ac:dyDescent="0.35">
      <c r="A247" s="95"/>
      <c r="B247" s="66" t="s">
        <v>92</v>
      </c>
      <c r="C247" s="67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1:31" ht="19.2" customHeight="1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31" ht="14.4" customHeight="1" x14ac:dyDescent="0.25">
      <c r="B249" s="60" t="s">
        <v>98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31" ht="14.4" customHeight="1" thickBot="1" x14ac:dyDescent="0.3">
      <c r="A250" s="1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ht="19.2" customHeight="1" x14ac:dyDescent="0.35">
      <c r="A251" s="158">
        <v>5.0999999999999996</v>
      </c>
      <c r="B251" s="17" t="s">
        <v>43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31" s="31" customFormat="1" ht="19.2" customHeight="1" x14ac:dyDescent="0.35">
      <c r="A252" s="159"/>
      <c r="B252" s="33" t="s">
        <v>93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1:31" ht="19.2" customHeight="1" x14ac:dyDescent="0.25"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31" ht="19.2" customHeight="1" x14ac:dyDescent="0.25">
      <c r="B254" s="20" t="s">
        <v>1</v>
      </c>
      <c r="C254" s="51">
        <f>86786000*4.87</f>
        <v>422647820</v>
      </c>
      <c r="D254" s="15" t="s">
        <v>77</v>
      </c>
    </row>
    <row r="255" spans="1:31" ht="13.8" customHeight="1" x14ac:dyDescent="0.25">
      <c r="B255" s="20" t="s">
        <v>2</v>
      </c>
      <c r="C255" s="50">
        <f>C254/D272</f>
        <v>51.547692785280496</v>
      </c>
    </row>
    <row r="256" spans="1:31" ht="14.4" customHeight="1" x14ac:dyDescent="0.25">
      <c r="N256" s="20" t="s">
        <v>109</v>
      </c>
      <c r="W256" s="20" t="s">
        <v>110</v>
      </c>
    </row>
    <row r="257" spans="2:12" ht="13.8" customHeight="1" x14ac:dyDescent="0.25">
      <c r="B257" s="37"/>
      <c r="C257" s="37">
        <v>2014</v>
      </c>
      <c r="D257" s="37">
        <f t="shared" ref="D257" si="128">+C257+1</f>
        <v>2015</v>
      </c>
      <c r="E257" s="37">
        <f t="shared" ref="E257" si="129">+D257+1</f>
        <v>2016</v>
      </c>
      <c r="F257" s="37">
        <f t="shared" ref="F257" si="130">+E257+1</f>
        <v>2017</v>
      </c>
      <c r="G257" s="37">
        <f t="shared" ref="G257" si="131">+F257+1</f>
        <v>2018</v>
      </c>
      <c r="H257" s="37">
        <f t="shared" ref="H257" si="132">+G257+1</f>
        <v>2019</v>
      </c>
      <c r="I257" s="37">
        <f t="shared" ref="I257" si="133">+H257+1</f>
        <v>2020</v>
      </c>
      <c r="J257" s="37">
        <f t="shared" ref="J257" si="134">+I257+1</f>
        <v>2021</v>
      </c>
      <c r="K257" s="37">
        <f t="shared" ref="K257" si="135">+J257+1</f>
        <v>2022</v>
      </c>
      <c r="L257" s="37">
        <f t="shared" ref="L257" si="136">+K257+1</f>
        <v>2023</v>
      </c>
    </row>
    <row r="258" spans="2:12" ht="13.8" customHeight="1" x14ac:dyDescent="0.25">
      <c r="B258" s="37" t="s">
        <v>103</v>
      </c>
      <c r="C258" s="36">
        <v>0</v>
      </c>
      <c r="D258" s="36">
        <v>7</v>
      </c>
      <c r="E258" s="36">
        <v>22</v>
      </c>
      <c r="F258" s="36">
        <v>46</v>
      </c>
      <c r="G258" s="36">
        <v>127</v>
      </c>
      <c r="H258" s="36">
        <v>237</v>
      </c>
    </row>
    <row r="259" spans="2:12" x14ac:dyDescent="0.25">
      <c r="B259" s="37" t="s">
        <v>100</v>
      </c>
      <c r="I259" s="38">
        <f>$H258+(H258-G258)</f>
        <v>347</v>
      </c>
      <c r="J259" s="38">
        <f>I259+($H258-$G258)</f>
        <v>457</v>
      </c>
      <c r="K259" s="38">
        <f>J259</f>
        <v>457</v>
      </c>
      <c r="L259" s="38">
        <f>J259</f>
        <v>457</v>
      </c>
    </row>
    <row r="260" spans="2:12" x14ac:dyDescent="0.25">
      <c r="I260" s="39"/>
      <c r="J260" s="39"/>
      <c r="K260" s="39"/>
      <c r="L260" s="39"/>
    </row>
    <row r="261" spans="2:12" x14ac:dyDescent="0.25">
      <c r="B261" s="37" t="s">
        <v>3</v>
      </c>
      <c r="C261" s="37">
        <v>2021</v>
      </c>
      <c r="D261" s="37">
        <f t="shared" ref="D261" si="137">+C261+1</f>
        <v>2022</v>
      </c>
      <c r="E261" s="37">
        <f t="shared" ref="E261" si="138">+D261+1</f>
        <v>2023</v>
      </c>
      <c r="F261" s="37">
        <f t="shared" ref="F261" si="139">+E261+1</f>
        <v>2024</v>
      </c>
      <c r="G261" s="37">
        <f t="shared" ref="G261" si="140">+F261+1</f>
        <v>2025</v>
      </c>
      <c r="H261" s="37">
        <f t="shared" ref="H261" si="141">+G261+1</f>
        <v>2026</v>
      </c>
      <c r="I261" s="37">
        <f t="shared" ref="I261" si="142">+H261+1</f>
        <v>2027</v>
      </c>
      <c r="J261" s="37">
        <f t="shared" ref="J261" si="143">+I261+1</f>
        <v>2028</v>
      </c>
      <c r="K261" s="37">
        <f t="shared" ref="K261" si="144">+J261+1</f>
        <v>2029</v>
      </c>
      <c r="L261" s="39"/>
    </row>
    <row r="262" spans="2:12" x14ac:dyDescent="0.25">
      <c r="B262" s="37" t="s">
        <v>101</v>
      </c>
      <c r="C262" s="43">
        <f>$C$255*(D258/$L$259)</f>
        <v>0.78957078664543423</v>
      </c>
      <c r="D262" s="43">
        <f t="shared" ref="D262:G262" si="145">$C$255*(E258/$L$259)</f>
        <v>2.4815081865999367</v>
      </c>
      <c r="E262" s="43">
        <f t="shared" si="145"/>
        <v>5.1886080265271399</v>
      </c>
      <c r="F262" s="43">
        <f t="shared" si="145"/>
        <v>14.325069986281452</v>
      </c>
      <c r="G262" s="43">
        <f t="shared" si="145"/>
        <v>26.732610919281136</v>
      </c>
      <c r="H262" s="43">
        <f>$C$255*(I259/$L$259)</f>
        <v>39.140151852280816</v>
      </c>
      <c r="I262" s="43">
        <f t="shared" ref="I262:K262" si="146">$C$255*(J259/$L$259)</f>
        <v>51.547692785280496</v>
      </c>
      <c r="J262" s="43">
        <f t="shared" si="146"/>
        <v>51.547692785280496</v>
      </c>
      <c r="K262" s="43">
        <f t="shared" si="146"/>
        <v>51.547692785280496</v>
      </c>
      <c r="L262" s="39"/>
    </row>
    <row r="263" spans="2:12" x14ac:dyDescent="0.25">
      <c r="L263" s="39"/>
    </row>
    <row r="264" spans="2:12" x14ac:dyDescent="0.25">
      <c r="L264" s="39"/>
    </row>
    <row r="265" spans="2:12" x14ac:dyDescent="0.25">
      <c r="B265" s="37" t="s">
        <v>110</v>
      </c>
      <c r="C265" s="40" t="s">
        <v>4</v>
      </c>
      <c r="D265" s="40" t="s">
        <v>5</v>
      </c>
      <c r="E265" s="40" t="s">
        <v>6</v>
      </c>
      <c r="F265" s="40" t="s">
        <v>7</v>
      </c>
      <c r="G265" s="40" t="s">
        <v>8</v>
      </c>
      <c r="H265" s="40" t="s">
        <v>9</v>
      </c>
      <c r="I265" s="40" t="s">
        <v>10</v>
      </c>
      <c r="J265" s="41"/>
      <c r="K265" s="41"/>
    </row>
    <row r="266" spans="2:12" x14ac:dyDescent="0.25">
      <c r="B266" s="37" t="s">
        <v>102</v>
      </c>
      <c r="C266" s="53">
        <v>50.191257562841592</v>
      </c>
      <c r="D266" s="53">
        <v>77.264854711179169</v>
      </c>
      <c r="E266" s="53">
        <v>93.046551846425785</v>
      </c>
      <c r="F266" s="53">
        <v>100</v>
      </c>
      <c r="G266" s="53">
        <v>100</v>
      </c>
      <c r="H266" s="53">
        <v>100</v>
      </c>
      <c r="I266" s="53">
        <v>100</v>
      </c>
    </row>
    <row r="267" spans="2:12" x14ac:dyDescent="0.25">
      <c r="B267" s="37" t="s">
        <v>101</v>
      </c>
      <c r="C267" s="54">
        <f>C266</f>
        <v>50.191257562841592</v>
      </c>
      <c r="D267" s="54">
        <f t="shared" ref="D267:I267" si="147">D266</f>
        <v>77.264854711179169</v>
      </c>
      <c r="E267" s="54">
        <f t="shared" si="147"/>
        <v>93.046551846425785</v>
      </c>
      <c r="F267" s="54">
        <f t="shared" si="147"/>
        <v>100</v>
      </c>
      <c r="G267" s="54">
        <f t="shared" si="147"/>
        <v>100</v>
      </c>
      <c r="H267" s="54">
        <f t="shared" si="147"/>
        <v>100</v>
      </c>
      <c r="I267" s="54">
        <f t="shared" si="147"/>
        <v>100</v>
      </c>
    </row>
    <row r="270" spans="2:12" x14ac:dyDescent="0.25">
      <c r="B270" s="42" t="s">
        <v>105</v>
      </c>
      <c r="C270" s="40" t="s">
        <v>106</v>
      </c>
      <c r="D270" s="40" t="s">
        <v>107</v>
      </c>
      <c r="E270" s="40" t="s">
        <v>81</v>
      </c>
      <c r="F270" s="40" t="s">
        <v>62</v>
      </c>
    </row>
    <row r="271" spans="2:12" x14ac:dyDescent="0.25">
      <c r="B271" s="42" t="s">
        <v>102</v>
      </c>
      <c r="C271" s="138">
        <v>1370.6849999999999</v>
      </c>
      <c r="D271" s="139">
        <v>8199160.760900002</v>
      </c>
      <c r="E271" s="47">
        <f>SUM(Indicatori!L10:L11)/CDF!L259</f>
        <v>67.645241679397316</v>
      </c>
      <c r="F271" s="48">
        <f>SUM(Indicatori!M12:M13)/L259</f>
        <v>87.379492535554121</v>
      </c>
    </row>
    <row r="272" spans="2:12" x14ac:dyDescent="0.25">
      <c r="B272" s="42" t="s">
        <v>101</v>
      </c>
      <c r="C272" s="43">
        <f>C271</f>
        <v>1370.6849999999999</v>
      </c>
      <c r="D272" s="44">
        <f>D271</f>
        <v>8199160.760900002</v>
      </c>
      <c r="E272" s="43">
        <f>E271</f>
        <v>67.645241679397316</v>
      </c>
      <c r="F272" s="43">
        <f>F271</f>
        <v>87.379492535554121</v>
      </c>
    </row>
    <row r="274" spans="2:11" ht="14.4" thickBot="1" x14ac:dyDescent="0.3"/>
    <row r="275" spans="2:11" x14ac:dyDescent="0.25">
      <c r="B275" s="147" t="s">
        <v>48</v>
      </c>
      <c r="C275" s="148"/>
      <c r="E275" s="61" t="s">
        <v>60</v>
      </c>
      <c r="F275" s="15" t="s">
        <v>61</v>
      </c>
    </row>
    <row r="276" spans="2:11" ht="15" customHeight="1" x14ac:dyDescent="0.25">
      <c r="B276" s="151" t="s">
        <v>64</v>
      </c>
      <c r="C276" s="127" t="s">
        <v>62</v>
      </c>
      <c r="E276" s="61" t="s">
        <v>62</v>
      </c>
      <c r="F276" s="15" t="s">
        <v>63</v>
      </c>
    </row>
    <row r="277" spans="2:11" ht="15" customHeight="1" thickBot="1" x14ac:dyDescent="0.3">
      <c r="B277" s="152"/>
      <c r="C277" s="46" t="s">
        <v>81</v>
      </c>
      <c r="E277" s="61" t="s">
        <v>81</v>
      </c>
      <c r="F277" s="15" t="s">
        <v>94</v>
      </c>
    </row>
    <row r="278" spans="2:11" ht="15" customHeight="1" x14ac:dyDescent="0.25"/>
    <row r="279" spans="2:11" ht="15" customHeight="1" x14ac:dyDescent="0.25">
      <c r="B279" s="20" t="s">
        <v>95</v>
      </c>
    </row>
    <row r="280" spans="2:11" ht="15" customHeight="1" x14ac:dyDescent="0.25">
      <c r="B280" s="37" t="s">
        <v>104</v>
      </c>
      <c r="C280" s="37">
        <v>2021</v>
      </c>
      <c r="D280" s="37">
        <f t="shared" ref="D280" si="148">+C280+1</f>
        <v>2022</v>
      </c>
      <c r="E280" s="37">
        <f t="shared" ref="E280" si="149">+D280+1</f>
        <v>2023</v>
      </c>
      <c r="F280" s="37">
        <f t="shared" ref="F280" si="150">+E280+1</f>
        <v>2024</v>
      </c>
      <c r="G280" s="37">
        <f t="shared" ref="G280" si="151">+F280+1</f>
        <v>2025</v>
      </c>
      <c r="H280" s="37">
        <f t="shared" ref="H280" si="152">+G280+1</f>
        <v>2026</v>
      </c>
      <c r="I280" s="37">
        <f t="shared" ref="I280" si="153">+H280+1</f>
        <v>2027</v>
      </c>
      <c r="J280" s="37">
        <f t="shared" ref="J280" si="154">+I280+1</f>
        <v>2028</v>
      </c>
      <c r="K280" s="37">
        <f t="shared" ref="K280" si="155">+J280+1</f>
        <v>2029</v>
      </c>
    </row>
    <row r="281" spans="2:11" ht="15" customHeight="1" x14ac:dyDescent="0.25">
      <c r="B281" s="37" t="s">
        <v>101</v>
      </c>
      <c r="C281" s="140">
        <f t="shared" ref="C281:K281" si="156">$F$272*C262</f>
        <v>68.992294657976316</v>
      </c>
      <c r="D281" s="140">
        <f t="shared" si="156"/>
        <v>216.8329260679256</v>
      </c>
      <c r="E281" s="140">
        <f t="shared" si="156"/>
        <v>453.37793632384444</v>
      </c>
      <c r="F281" s="140">
        <f t="shared" si="156"/>
        <v>1251.7173459375706</v>
      </c>
      <c r="G281" s="140">
        <f t="shared" si="156"/>
        <v>2335.8819762771986</v>
      </c>
      <c r="H281" s="140">
        <f t="shared" si="156"/>
        <v>3420.0466066168265</v>
      </c>
      <c r="I281" s="140">
        <f t="shared" si="156"/>
        <v>4504.2112369564538</v>
      </c>
      <c r="J281" s="140">
        <f t="shared" si="156"/>
        <v>4504.2112369564538</v>
      </c>
      <c r="K281" s="140">
        <f t="shared" si="156"/>
        <v>4504.2112369564538</v>
      </c>
    </row>
    <row r="282" spans="2:11" ht="15" customHeight="1" x14ac:dyDescent="0.25">
      <c r="C282" s="141"/>
      <c r="D282" s="141"/>
      <c r="E282" s="141"/>
      <c r="F282" s="141"/>
      <c r="G282" s="141"/>
      <c r="H282" s="141"/>
      <c r="I282" s="141"/>
      <c r="J282" s="141"/>
      <c r="K282" s="141"/>
    </row>
    <row r="283" spans="2:11" ht="15" customHeight="1" x14ac:dyDescent="0.25">
      <c r="B283" s="96" t="s">
        <v>64</v>
      </c>
      <c r="C283" s="142"/>
      <c r="D283" s="141"/>
      <c r="E283" s="141"/>
      <c r="F283" s="141"/>
      <c r="G283" s="141"/>
      <c r="H283" s="141"/>
      <c r="I283" s="141"/>
      <c r="J283" s="141"/>
      <c r="K283" s="141"/>
    </row>
    <row r="284" spans="2:11" ht="15" customHeight="1" x14ac:dyDescent="0.25">
      <c r="B284" s="37" t="s">
        <v>46</v>
      </c>
      <c r="C284" s="143">
        <f>F281</f>
        <v>1251.7173459375706</v>
      </c>
      <c r="D284" s="144"/>
      <c r="E284" s="144"/>
      <c r="F284" s="144"/>
      <c r="G284" s="144"/>
      <c r="H284" s="144"/>
      <c r="I284" s="144"/>
      <c r="J284" s="144"/>
      <c r="K284" s="144"/>
    </row>
    <row r="285" spans="2:11" ht="15" customHeight="1" x14ac:dyDescent="0.25">
      <c r="B285" s="37" t="s">
        <v>47</v>
      </c>
      <c r="C285" s="143">
        <f>K281</f>
        <v>4504.2112369564538</v>
      </c>
      <c r="D285" s="141"/>
      <c r="E285" s="141"/>
      <c r="F285" s="141"/>
      <c r="G285" s="141"/>
      <c r="H285" s="141"/>
      <c r="I285" s="141"/>
      <c r="J285" s="141"/>
      <c r="K285" s="141"/>
    </row>
    <row r="286" spans="2:11" ht="15" customHeight="1" x14ac:dyDescent="0.25"/>
    <row r="287" spans="2:11" ht="15" customHeight="1" x14ac:dyDescent="0.25"/>
    <row r="288" spans="2:11" ht="15" customHeight="1" x14ac:dyDescent="0.25">
      <c r="B288" s="20" t="s">
        <v>96</v>
      </c>
    </row>
    <row r="289" spans="1:31" ht="15" customHeight="1" x14ac:dyDescent="0.25">
      <c r="B289" s="37" t="s">
        <v>104</v>
      </c>
      <c r="C289" s="37">
        <v>2021</v>
      </c>
      <c r="D289" s="37">
        <f t="shared" ref="D289" si="157">+C289+1</f>
        <v>2022</v>
      </c>
      <c r="E289" s="37">
        <f t="shared" ref="E289" si="158">+D289+1</f>
        <v>2023</v>
      </c>
      <c r="F289" s="37">
        <f t="shared" ref="F289" si="159">+E289+1</f>
        <v>2024</v>
      </c>
      <c r="G289" s="37">
        <f t="shared" ref="G289" si="160">+F289+1</f>
        <v>2025</v>
      </c>
      <c r="H289" s="37">
        <f t="shared" ref="H289" si="161">+G289+1</f>
        <v>2026</v>
      </c>
      <c r="I289" s="37">
        <f t="shared" ref="I289" si="162">+H289+1</f>
        <v>2027</v>
      </c>
      <c r="J289" s="37">
        <f t="shared" ref="J289" si="163">+I289+1</f>
        <v>2028</v>
      </c>
      <c r="K289" s="37">
        <f t="shared" ref="K289" si="164">+J289+1</f>
        <v>2029</v>
      </c>
    </row>
    <row r="290" spans="1:31" ht="15" customHeight="1" x14ac:dyDescent="0.25">
      <c r="B290" s="37" t="s">
        <v>101</v>
      </c>
      <c r="C290" s="140">
        <f>$E$272*C262</f>
        <v>53.410706685622252</v>
      </c>
      <c r="D290" s="140">
        <f t="shared" ref="D290:K290" si="165">$E$272*D262</f>
        <v>167.86222101195568</v>
      </c>
      <c r="E290" s="140">
        <f t="shared" si="165"/>
        <v>350.98464393408915</v>
      </c>
      <c r="F290" s="140">
        <f t="shared" si="165"/>
        <v>969.02282129628964</v>
      </c>
      <c r="G290" s="140">
        <f>$E$272*G262</f>
        <v>1808.3339263560681</v>
      </c>
      <c r="H290" s="140">
        <f t="shared" si="165"/>
        <v>2647.6450314158465</v>
      </c>
      <c r="I290" s="140">
        <f>$E$272*I262</f>
        <v>3486.9561364756246</v>
      </c>
      <c r="J290" s="140">
        <f t="shared" si="165"/>
        <v>3486.9561364756246</v>
      </c>
      <c r="K290" s="140">
        <f t="shared" si="165"/>
        <v>3486.9561364756246</v>
      </c>
    </row>
    <row r="291" spans="1:31" ht="15" customHeight="1" x14ac:dyDescent="0.25">
      <c r="C291" s="141"/>
      <c r="D291" s="141"/>
      <c r="E291" s="141"/>
      <c r="F291" s="141"/>
      <c r="G291" s="141"/>
      <c r="H291" s="141"/>
      <c r="I291" s="141"/>
      <c r="J291" s="141"/>
      <c r="K291" s="141"/>
    </row>
    <row r="292" spans="1:31" ht="15" customHeight="1" x14ac:dyDescent="0.25">
      <c r="B292" s="96" t="s">
        <v>64</v>
      </c>
      <c r="C292" s="142"/>
      <c r="D292" s="141"/>
      <c r="E292" s="141"/>
      <c r="F292" s="141"/>
      <c r="G292" s="141"/>
      <c r="H292" s="141"/>
      <c r="I292" s="141"/>
      <c r="J292" s="141"/>
      <c r="K292" s="141"/>
    </row>
    <row r="293" spans="1:31" ht="15" customHeight="1" x14ac:dyDescent="0.25">
      <c r="B293" s="37" t="s">
        <v>46</v>
      </c>
      <c r="C293" s="143">
        <f>F290</f>
        <v>969.02282129628964</v>
      </c>
      <c r="D293" s="144"/>
      <c r="E293" s="144"/>
      <c r="F293" s="144"/>
      <c r="G293" s="144"/>
      <c r="H293" s="144"/>
      <c r="I293" s="144"/>
      <c r="J293" s="144"/>
      <c r="K293" s="144"/>
      <c r="L293" s="31"/>
    </row>
    <row r="294" spans="1:31" ht="15" customHeight="1" x14ac:dyDescent="0.25">
      <c r="B294" s="37" t="s">
        <v>47</v>
      </c>
      <c r="C294" s="143">
        <f>K290</f>
        <v>3486.9561364756246</v>
      </c>
      <c r="D294" s="141"/>
      <c r="E294" s="141"/>
      <c r="F294" s="141"/>
      <c r="G294" s="141"/>
      <c r="H294" s="141"/>
      <c r="I294" s="141"/>
      <c r="J294" s="141"/>
      <c r="K294" s="141"/>
    </row>
    <row r="295" spans="1:31" ht="15" customHeight="1" x14ac:dyDescent="0.25">
      <c r="L295" s="19"/>
    </row>
    <row r="296" spans="1:31" ht="14.4" thickBot="1" x14ac:dyDescent="0.3">
      <c r="A296" s="16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ht="19.2" x14ac:dyDescent="0.35">
      <c r="A297" s="149">
        <v>6.1</v>
      </c>
      <c r="B297" s="17" t="s">
        <v>44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31" s="31" customFormat="1" ht="19.2" x14ac:dyDescent="0.35">
      <c r="A298" s="150"/>
      <c r="B298" s="33" t="s">
        <v>97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</row>
    <row r="299" spans="1:31" ht="19.2" customHeight="1" x14ac:dyDescent="0.25"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31" ht="19.2" customHeight="1" x14ac:dyDescent="0.25">
      <c r="B300" s="20" t="s">
        <v>1</v>
      </c>
      <c r="C300" s="36">
        <f>42058000*4.87</f>
        <v>204822460</v>
      </c>
      <c r="D300" s="15" t="s">
        <v>77</v>
      </c>
    </row>
    <row r="301" spans="1:31" x14ac:dyDescent="0.25">
      <c r="B301" s="20" t="s">
        <v>2</v>
      </c>
      <c r="C301" s="48">
        <f>C300/D317</f>
        <v>18.084489040056731</v>
      </c>
    </row>
    <row r="302" spans="1:31" x14ac:dyDescent="0.25">
      <c r="N302" s="20" t="s">
        <v>109</v>
      </c>
      <c r="W302" s="20" t="s">
        <v>110</v>
      </c>
    </row>
    <row r="303" spans="1:31" x14ac:dyDescent="0.25">
      <c r="B303" s="37"/>
      <c r="C303" s="37">
        <v>2014</v>
      </c>
      <c r="D303" s="37">
        <f t="shared" ref="D303" si="166">+C303+1</f>
        <v>2015</v>
      </c>
      <c r="E303" s="37">
        <f t="shared" ref="E303" si="167">+D303+1</f>
        <v>2016</v>
      </c>
      <c r="F303" s="37">
        <f t="shared" ref="F303" si="168">+E303+1</f>
        <v>2017</v>
      </c>
      <c r="G303" s="37">
        <f t="shared" ref="G303" si="169">+F303+1</f>
        <v>2018</v>
      </c>
      <c r="H303" s="37">
        <f t="shared" ref="H303" si="170">+G303+1</f>
        <v>2019</v>
      </c>
      <c r="I303" s="37">
        <f t="shared" ref="I303" si="171">+H303+1</f>
        <v>2020</v>
      </c>
      <c r="J303" s="37">
        <f t="shared" ref="J303" si="172">+I303+1</f>
        <v>2021</v>
      </c>
      <c r="K303" s="37">
        <f t="shared" ref="K303" si="173">+J303+1</f>
        <v>2022</v>
      </c>
      <c r="L303" s="37">
        <f t="shared" ref="L303" si="174">+K303+1</f>
        <v>2023</v>
      </c>
    </row>
    <row r="304" spans="1:31" x14ac:dyDescent="0.25">
      <c r="B304" s="37" t="s">
        <v>103</v>
      </c>
      <c r="C304" s="36">
        <v>0</v>
      </c>
      <c r="D304" s="36">
        <v>17</v>
      </c>
      <c r="E304" s="36">
        <v>42</v>
      </c>
      <c r="F304" s="36">
        <v>96</v>
      </c>
      <c r="G304" s="36">
        <v>163</v>
      </c>
      <c r="H304" s="36">
        <v>207</v>
      </c>
    </row>
    <row r="305" spans="2:12" x14ac:dyDescent="0.25">
      <c r="B305" s="37" t="s">
        <v>100</v>
      </c>
      <c r="I305" s="38">
        <f>$H304+(H304-G304)</f>
        <v>251</v>
      </c>
      <c r="J305" s="38">
        <f>I305+($H304-$G304)</f>
        <v>295</v>
      </c>
      <c r="K305" s="38">
        <f>J305</f>
        <v>295</v>
      </c>
      <c r="L305" s="38">
        <f>J305</f>
        <v>295</v>
      </c>
    </row>
    <row r="306" spans="2:12" x14ac:dyDescent="0.25">
      <c r="I306" s="39"/>
      <c r="J306" s="39"/>
      <c r="K306" s="39"/>
      <c r="L306" s="39"/>
    </row>
    <row r="307" spans="2:12" x14ac:dyDescent="0.25">
      <c r="B307" s="37" t="s">
        <v>3</v>
      </c>
      <c r="C307" s="37">
        <v>2021</v>
      </c>
      <c r="D307" s="37">
        <f t="shared" ref="D307" si="175">+C307+1</f>
        <v>2022</v>
      </c>
      <c r="E307" s="37">
        <f t="shared" ref="E307" si="176">+D307+1</f>
        <v>2023</v>
      </c>
      <c r="F307" s="37">
        <f t="shared" ref="F307" si="177">+E307+1</f>
        <v>2024</v>
      </c>
      <c r="G307" s="37">
        <f t="shared" ref="G307" si="178">+F307+1</f>
        <v>2025</v>
      </c>
      <c r="H307" s="37">
        <f t="shared" ref="H307" si="179">+G307+1</f>
        <v>2026</v>
      </c>
      <c r="I307" s="37">
        <f t="shared" ref="I307" si="180">+H307+1</f>
        <v>2027</v>
      </c>
      <c r="J307" s="37">
        <f t="shared" ref="J307" si="181">+I307+1</f>
        <v>2028</v>
      </c>
      <c r="K307" s="37">
        <f t="shared" ref="K307" si="182">+J307+1</f>
        <v>2029</v>
      </c>
      <c r="L307" s="39"/>
    </row>
    <row r="308" spans="2:12" x14ac:dyDescent="0.25">
      <c r="B308" s="37" t="s">
        <v>101</v>
      </c>
      <c r="C308" s="43">
        <f>$C$301*(D304/$L$305)</f>
        <v>1.0421569955286929</v>
      </c>
      <c r="D308" s="43">
        <f t="shared" ref="D308:G308" si="183">$C$301*(E304/$L$305)</f>
        <v>2.5747408124826534</v>
      </c>
      <c r="E308" s="43">
        <f t="shared" si="183"/>
        <v>5.8851218571032069</v>
      </c>
      <c r="F308" s="43">
        <f t="shared" si="183"/>
        <v>9.9924464865398193</v>
      </c>
      <c r="G308" s="43">
        <f t="shared" si="183"/>
        <v>12.689794004378792</v>
      </c>
      <c r="H308" s="43">
        <f>$C$301*(I305/$L$305)</f>
        <v>15.38714152221776</v>
      </c>
      <c r="I308" s="43">
        <f t="shared" ref="I308:K308" si="184">$C$301*(J305/$L$305)</f>
        <v>18.084489040056731</v>
      </c>
      <c r="J308" s="43">
        <f t="shared" si="184"/>
        <v>18.084489040056731</v>
      </c>
      <c r="K308" s="43">
        <f t="shared" si="184"/>
        <v>18.084489040056731</v>
      </c>
      <c r="L308" s="39"/>
    </row>
    <row r="309" spans="2:12" x14ac:dyDescent="0.25">
      <c r="L309" s="39"/>
    </row>
    <row r="310" spans="2:12" x14ac:dyDescent="0.25">
      <c r="L310" s="39"/>
    </row>
    <row r="311" spans="2:12" x14ac:dyDescent="0.25">
      <c r="B311" s="37" t="s">
        <v>110</v>
      </c>
      <c r="C311" s="40" t="s">
        <v>4</v>
      </c>
      <c r="D311" s="40" t="s">
        <v>5</v>
      </c>
      <c r="E311" s="40" t="s">
        <v>6</v>
      </c>
      <c r="F311" s="40" t="s">
        <v>7</v>
      </c>
      <c r="G311" s="40" t="s">
        <v>8</v>
      </c>
      <c r="H311" s="40" t="s">
        <v>9</v>
      </c>
      <c r="I311" s="40" t="s">
        <v>10</v>
      </c>
      <c r="J311" s="41"/>
      <c r="K311" s="41"/>
      <c r="L311" s="39"/>
    </row>
    <row r="312" spans="2:12" x14ac:dyDescent="0.25">
      <c r="B312" s="37" t="s">
        <v>102</v>
      </c>
      <c r="C312" s="53">
        <v>42.981936611508168</v>
      </c>
      <c r="D312" s="53">
        <v>68.619644605524897</v>
      </c>
      <c r="E312" s="53">
        <v>85.431594699021275</v>
      </c>
      <c r="F312" s="53">
        <v>95.459525064346863</v>
      </c>
      <c r="G312" s="53">
        <v>100</v>
      </c>
      <c r="H312" s="53">
        <v>100</v>
      </c>
      <c r="I312" s="53">
        <v>100</v>
      </c>
      <c r="L312" s="39"/>
    </row>
    <row r="313" spans="2:12" x14ac:dyDescent="0.25">
      <c r="B313" s="37" t="s">
        <v>101</v>
      </c>
      <c r="C313" s="54">
        <f>C312</f>
        <v>42.981936611508168</v>
      </c>
      <c r="D313" s="54">
        <f t="shared" ref="D313:I313" si="185">D312</f>
        <v>68.619644605524897</v>
      </c>
      <c r="E313" s="54">
        <f t="shared" si="185"/>
        <v>85.431594699021275</v>
      </c>
      <c r="F313" s="54">
        <f t="shared" si="185"/>
        <v>95.459525064346863</v>
      </c>
      <c r="G313" s="54">
        <f t="shared" si="185"/>
        <v>100</v>
      </c>
      <c r="H313" s="54">
        <f t="shared" si="185"/>
        <v>100</v>
      </c>
      <c r="I313" s="54">
        <f t="shared" si="185"/>
        <v>100</v>
      </c>
      <c r="L313" s="39"/>
    </row>
    <row r="314" spans="2:12" x14ac:dyDescent="0.25">
      <c r="L314" s="39"/>
    </row>
    <row r="315" spans="2:12" x14ac:dyDescent="0.25">
      <c r="L315" s="39"/>
    </row>
    <row r="316" spans="2:12" x14ac:dyDescent="0.25">
      <c r="B316" s="42" t="s">
        <v>105</v>
      </c>
      <c r="C316" s="129" t="s">
        <v>106</v>
      </c>
      <c r="D316" s="129" t="s">
        <v>107</v>
      </c>
      <c r="E316" s="129" t="s">
        <v>67</v>
      </c>
      <c r="L316" s="39"/>
    </row>
    <row r="317" spans="2:12" x14ac:dyDescent="0.25">
      <c r="B317" s="42" t="s">
        <v>102</v>
      </c>
      <c r="C317" s="138">
        <v>1690.460465116279</v>
      </c>
      <c r="D317" s="139">
        <v>11325863.81325582</v>
      </c>
      <c r="E317" s="47">
        <f>SUM(Indicatori!M14:M15)/L305</f>
        <v>0.30079096045197784</v>
      </c>
      <c r="L317" s="39"/>
    </row>
    <row r="318" spans="2:12" x14ac:dyDescent="0.25">
      <c r="B318" s="42" t="s">
        <v>101</v>
      </c>
      <c r="C318" s="43">
        <f>C317</f>
        <v>1690.460465116279</v>
      </c>
      <c r="D318" s="44">
        <f>D317</f>
        <v>11325863.81325582</v>
      </c>
      <c r="E318" s="44">
        <f>E317</f>
        <v>0.30079096045197784</v>
      </c>
      <c r="L318" s="39"/>
    </row>
    <row r="319" spans="2:12" x14ac:dyDescent="0.25">
      <c r="L319" s="39"/>
    </row>
    <row r="320" spans="2:12" ht="14.4" thickBot="1" x14ac:dyDescent="0.3">
      <c r="L320" s="39"/>
    </row>
    <row r="321" spans="2:12" x14ac:dyDescent="0.25">
      <c r="B321" s="147" t="s">
        <v>48</v>
      </c>
      <c r="C321" s="148"/>
      <c r="E321" s="61" t="s">
        <v>65</v>
      </c>
      <c r="F321" s="15" t="s">
        <v>66</v>
      </c>
      <c r="L321" s="39"/>
    </row>
    <row r="322" spans="2:12" ht="15" customHeight="1" thickBot="1" x14ac:dyDescent="0.3">
      <c r="B322" s="136" t="s">
        <v>69</v>
      </c>
      <c r="C322" s="46" t="s">
        <v>67</v>
      </c>
      <c r="E322" s="61" t="s">
        <v>67</v>
      </c>
      <c r="F322" s="15" t="s">
        <v>68</v>
      </c>
      <c r="L322" s="39"/>
    </row>
    <row r="323" spans="2:12" x14ac:dyDescent="0.25">
      <c r="L323" s="39"/>
    </row>
    <row r="324" spans="2:12" x14ac:dyDescent="0.25">
      <c r="L324" s="39"/>
    </row>
    <row r="325" spans="2:12" x14ac:dyDescent="0.25">
      <c r="B325" s="37" t="s">
        <v>104</v>
      </c>
      <c r="C325" s="37">
        <v>2021</v>
      </c>
      <c r="D325" s="37">
        <f t="shared" ref="D325" si="186">+C325+1</f>
        <v>2022</v>
      </c>
      <c r="E325" s="37">
        <f t="shared" ref="E325" si="187">+D325+1</f>
        <v>2023</v>
      </c>
      <c r="F325" s="37">
        <f t="shared" ref="F325" si="188">+E325+1</f>
        <v>2024</v>
      </c>
      <c r="G325" s="37">
        <f t="shared" ref="G325" si="189">+F325+1</f>
        <v>2025</v>
      </c>
      <c r="H325" s="37">
        <f t="shared" ref="H325" si="190">+G325+1</f>
        <v>2026</v>
      </c>
      <c r="I325" s="37">
        <f t="shared" ref="I325" si="191">+H325+1</f>
        <v>2027</v>
      </c>
      <c r="J325" s="37">
        <f t="shared" ref="J325" si="192">+I325+1</f>
        <v>2028</v>
      </c>
      <c r="K325" s="37">
        <f t="shared" ref="K325" si="193">+J325+1</f>
        <v>2029</v>
      </c>
      <c r="L325" s="39"/>
    </row>
    <row r="326" spans="2:12" x14ac:dyDescent="0.25">
      <c r="B326" s="37" t="s">
        <v>101</v>
      </c>
      <c r="C326" s="140">
        <f>$E$318*C308</f>
        <v>0.31347140362682313</v>
      </c>
      <c r="D326" s="140">
        <f t="shared" ref="D326:K326" si="194">$E$318*D308</f>
        <v>0.77445876190156304</v>
      </c>
      <c r="E326" s="140">
        <f t="shared" si="194"/>
        <v>1.7701914557750011</v>
      </c>
      <c r="F326" s="140">
        <f t="shared" si="194"/>
        <v>3.0056375759513037</v>
      </c>
      <c r="G326" s="140">
        <f t="shared" si="194"/>
        <v>3.8169753265148465</v>
      </c>
      <c r="H326" s="140">
        <f t="shared" si="194"/>
        <v>4.6283130770783885</v>
      </c>
      <c r="I326" s="140">
        <f t="shared" si="194"/>
        <v>5.4396508276419304</v>
      </c>
      <c r="J326" s="140">
        <f>$E$318*J308</f>
        <v>5.4396508276419304</v>
      </c>
      <c r="K326" s="140">
        <f t="shared" si="194"/>
        <v>5.4396508276419304</v>
      </c>
      <c r="L326" s="39"/>
    </row>
    <row r="327" spans="2:12" x14ac:dyDescent="0.25">
      <c r="C327" s="141"/>
      <c r="D327" s="141"/>
      <c r="E327" s="141"/>
      <c r="F327" s="141"/>
      <c r="G327" s="141"/>
      <c r="H327" s="141"/>
      <c r="I327" s="141"/>
      <c r="J327" s="141"/>
      <c r="K327" s="141"/>
      <c r="L327" s="39"/>
    </row>
    <row r="328" spans="2:12" x14ac:dyDescent="0.25">
      <c r="B328" s="96" t="s">
        <v>64</v>
      </c>
      <c r="C328" s="142"/>
      <c r="D328" s="141"/>
      <c r="E328" s="141"/>
      <c r="F328" s="141"/>
      <c r="G328" s="141"/>
      <c r="H328" s="141"/>
      <c r="I328" s="141"/>
      <c r="J328" s="141"/>
      <c r="K328" s="141"/>
      <c r="L328" s="39"/>
    </row>
    <row r="329" spans="2:12" x14ac:dyDescent="0.25">
      <c r="B329" s="37" t="s">
        <v>46</v>
      </c>
      <c r="C329" s="143">
        <f>F326</f>
        <v>3.0056375759513037</v>
      </c>
      <c r="D329" s="144"/>
      <c r="E329" s="144"/>
      <c r="F329" s="144"/>
      <c r="G329" s="144"/>
      <c r="H329" s="144"/>
      <c r="I329" s="144"/>
      <c r="J329" s="144"/>
      <c r="K329" s="144"/>
      <c r="L329" s="31"/>
    </row>
    <row r="330" spans="2:12" x14ac:dyDescent="0.25">
      <c r="B330" s="37" t="s">
        <v>47</v>
      </c>
      <c r="C330" s="143">
        <f>K326</f>
        <v>5.4396508276419304</v>
      </c>
      <c r="D330" s="141"/>
      <c r="E330" s="141"/>
      <c r="F330" s="141"/>
      <c r="G330" s="141"/>
      <c r="H330" s="141"/>
      <c r="I330" s="141"/>
      <c r="J330" s="141"/>
      <c r="K330" s="141"/>
    </row>
    <row r="334" spans="2:12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31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31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31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31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31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31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31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31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31" ht="19.2" x14ac:dyDescent="0.35">
      <c r="B345" s="17" t="s">
        <v>44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31" ht="19.2" x14ac:dyDescent="0.35">
      <c r="B346" s="33" t="s">
        <v>99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31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31" x14ac:dyDescent="0.25">
      <c r="A348" s="31"/>
      <c r="B348" s="60" t="s">
        <v>98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</row>
    <row r="349" spans="1:31" x14ac:dyDescent="0.25">
      <c r="A349" s="31"/>
      <c r="B349" s="60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</row>
    <row r="350" spans="1:31" ht="14.4" thickBot="1" x14ac:dyDescent="0.3">
      <c r="A350" s="16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</row>
    <row r="351" spans="1:31" ht="19.2" x14ac:dyDescent="0.35">
      <c r="A351" s="149">
        <v>6.2</v>
      </c>
      <c r="B351" s="17" t="s">
        <v>45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31" s="31" customFormat="1" ht="19.2" x14ac:dyDescent="0.35">
      <c r="A352" s="150"/>
      <c r="B352" s="33" t="s">
        <v>97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</row>
    <row r="353" spans="2:23" ht="19.2" customHeight="1" x14ac:dyDescent="0.25"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23" ht="19.2" customHeight="1" x14ac:dyDescent="0.25">
      <c r="B354" s="20" t="s">
        <v>1</v>
      </c>
      <c r="C354" s="36">
        <f>42058000*4.87</f>
        <v>204822460</v>
      </c>
      <c r="D354" s="15" t="s">
        <v>77</v>
      </c>
    </row>
    <row r="355" spans="2:23" x14ac:dyDescent="0.25">
      <c r="B355" s="20" t="s">
        <v>2</v>
      </c>
      <c r="C355" s="48">
        <f>C354/D371</f>
        <v>18.084489040056731</v>
      </c>
    </row>
    <row r="356" spans="2:23" x14ac:dyDescent="0.25">
      <c r="N356" s="20" t="s">
        <v>109</v>
      </c>
      <c r="W356" s="20" t="s">
        <v>110</v>
      </c>
    </row>
    <row r="357" spans="2:23" x14ac:dyDescent="0.25">
      <c r="B357" s="37"/>
      <c r="C357" s="37">
        <v>2014</v>
      </c>
      <c r="D357" s="37">
        <f t="shared" ref="D357" si="195">+C357+1</f>
        <v>2015</v>
      </c>
      <c r="E357" s="37">
        <f t="shared" ref="E357" si="196">+D357+1</f>
        <v>2016</v>
      </c>
      <c r="F357" s="37">
        <f t="shared" ref="F357" si="197">+E357+1</f>
        <v>2017</v>
      </c>
      <c r="G357" s="37">
        <f t="shared" ref="G357" si="198">+F357+1</f>
        <v>2018</v>
      </c>
      <c r="H357" s="37">
        <f t="shared" ref="H357" si="199">+G357+1</f>
        <v>2019</v>
      </c>
      <c r="I357" s="37">
        <f t="shared" ref="I357" si="200">+H357+1</f>
        <v>2020</v>
      </c>
      <c r="J357" s="37">
        <f t="shared" ref="J357" si="201">+I357+1</f>
        <v>2021</v>
      </c>
      <c r="K357" s="37">
        <f t="shared" ref="K357" si="202">+J357+1</f>
        <v>2022</v>
      </c>
      <c r="L357" s="37">
        <f t="shared" ref="L357" si="203">+K357+1</f>
        <v>2023</v>
      </c>
    </row>
    <row r="358" spans="2:23" x14ac:dyDescent="0.25">
      <c r="B358" s="37" t="s">
        <v>103</v>
      </c>
      <c r="C358" s="36">
        <v>0</v>
      </c>
      <c r="D358" s="36">
        <v>17</v>
      </c>
      <c r="E358" s="36">
        <v>42</v>
      </c>
      <c r="F358" s="36">
        <v>96</v>
      </c>
      <c r="G358" s="36">
        <v>163</v>
      </c>
      <c r="H358" s="36">
        <v>207</v>
      </c>
    </row>
    <row r="359" spans="2:23" x14ac:dyDescent="0.25">
      <c r="B359" s="37" t="s">
        <v>100</v>
      </c>
      <c r="I359" s="38">
        <f>$H358+(H358-G358)</f>
        <v>251</v>
      </c>
      <c r="J359" s="38">
        <f>I359+($H358-$G358)</f>
        <v>295</v>
      </c>
      <c r="K359" s="38">
        <f>J359</f>
        <v>295</v>
      </c>
      <c r="L359" s="38">
        <f>J359</f>
        <v>295</v>
      </c>
    </row>
    <row r="360" spans="2:23" x14ac:dyDescent="0.25">
      <c r="I360" s="39"/>
      <c r="J360" s="39"/>
      <c r="K360" s="39"/>
      <c r="L360" s="39"/>
    </row>
    <row r="361" spans="2:23" x14ac:dyDescent="0.25">
      <c r="B361" s="37" t="s">
        <v>3</v>
      </c>
      <c r="C361" s="37">
        <v>2021</v>
      </c>
      <c r="D361" s="37">
        <f t="shared" ref="D361" si="204">+C361+1</f>
        <v>2022</v>
      </c>
      <c r="E361" s="37">
        <f t="shared" ref="E361" si="205">+D361+1</f>
        <v>2023</v>
      </c>
      <c r="F361" s="37">
        <f t="shared" ref="F361" si="206">+E361+1</f>
        <v>2024</v>
      </c>
      <c r="G361" s="37">
        <f t="shared" ref="G361" si="207">+F361+1</f>
        <v>2025</v>
      </c>
      <c r="H361" s="37">
        <f t="shared" ref="H361" si="208">+G361+1</f>
        <v>2026</v>
      </c>
      <c r="I361" s="37">
        <f t="shared" ref="I361" si="209">+H361+1</f>
        <v>2027</v>
      </c>
      <c r="J361" s="37">
        <f t="shared" ref="J361" si="210">+I361+1</f>
        <v>2028</v>
      </c>
      <c r="K361" s="37">
        <f t="shared" ref="K361" si="211">+J361+1</f>
        <v>2029</v>
      </c>
      <c r="L361" s="39"/>
    </row>
    <row r="362" spans="2:23" x14ac:dyDescent="0.25">
      <c r="B362" s="37" t="s">
        <v>101</v>
      </c>
      <c r="C362" s="52">
        <f>$C$355*(D358/$L$359)</f>
        <v>1.0421569955286929</v>
      </c>
      <c r="D362" s="52">
        <f t="shared" ref="D362:G362" si="212">$C$355*(E358/$L$359)</f>
        <v>2.5747408124826534</v>
      </c>
      <c r="E362" s="52">
        <f t="shared" si="212"/>
        <v>5.8851218571032069</v>
      </c>
      <c r="F362" s="52">
        <f t="shared" si="212"/>
        <v>9.9924464865398193</v>
      </c>
      <c r="G362" s="52">
        <f t="shared" si="212"/>
        <v>12.689794004378792</v>
      </c>
      <c r="H362" s="52">
        <f>$C$355*(I359/$L$359)</f>
        <v>15.38714152221776</v>
      </c>
      <c r="I362" s="52">
        <f t="shared" ref="I362:J362" si="213">$C$355*(J359/$L$359)</f>
        <v>18.084489040056731</v>
      </c>
      <c r="J362" s="52">
        <f t="shared" si="213"/>
        <v>18.084489040056731</v>
      </c>
      <c r="K362" s="52">
        <f>$C$355*(L359/$L$359)</f>
        <v>18.084489040056731</v>
      </c>
      <c r="L362" s="39"/>
    </row>
    <row r="363" spans="2:23" x14ac:dyDescent="0.25">
      <c r="L363" s="39"/>
    </row>
    <row r="364" spans="2:23" x14ac:dyDescent="0.25">
      <c r="L364" s="39"/>
    </row>
    <row r="365" spans="2:23" x14ac:dyDescent="0.25">
      <c r="B365" s="37" t="s">
        <v>110</v>
      </c>
      <c r="C365" s="40" t="s">
        <v>4</v>
      </c>
      <c r="D365" s="40" t="s">
        <v>5</v>
      </c>
      <c r="E365" s="40" t="s">
        <v>6</v>
      </c>
      <c r="F365" s="40" t="s">
        <v>7</v>
      </c>
      <c r="G365" s="40" t="s">
        <v>8</v>
      </c>
      <c r="H365" s="40" t="s">
        <v>9</v>
      </c>
      <c r="I365" s="40" t="s">
        <v>10</v>
      </c>
      <c r="J365" s="41"/>
      <c r="K365" s="41"/>
      <c r="L365" s="39"/>
    </row>
    <row r="366" spans="2:23" x14ac:dyDescent="0.25">
      <c r="B366" s="37" t="s">
        <v>102</v>
      </c>
      <c r="C366" s="53">
        <v>42.981936611508168</v>
      </c>
      <c r="D366" s="53">
        <v>68.619644605524897</v>
      </c>
      <c r="E366" s="53">
        <v>85.431594699021275</v>
      </c>
      <c r="F366" s="53">
        <v>95.459525064346863</v>
      </c>
      <c r="G366" s="53">
        <v>100</v>
      </c>
      <c r="H366" s="53">
        <v>100</v>
      </c>
      <c r="I366" s="53">
        <v>100</v>
      </c>
      <c r="L366" s="39"/>
    </row>
    <row r="367" spans="2:23" x14ac:dyDescent="0.25">
      <c r="B367" s="37" t="s">
        <v>101</v>
      </c>
      <c r="C367" s="54">
        <f>C366</f>
        <v>42.981936611508168</v>
      </c>
      <c r="D367" s="54">
        <f t="shared" ref="D367:I367" si="214">D366</f>
        <v>68.619644605524897</v>
      </c>
      <c r="E367" s="54">
        <f t="shared" si="214"/>
        <v>85.431594699021275</v>
      </c>
      <c r="F367" s="54">
        <f t="shared" si="214"/>
        <v>95.459525064346863</v>
      </c>
      <c r="G367" s="54">
        <f t="shared" si="214"/>
        <v>100</v>
      </c>
      <c r="H367" s="54">
        <f t="shared" si="214"/>
        <v>100</v>
      </c>
      <c r="I367" s="54">
        <f t="shared" si="214"/>
        <v>100</v>
      </c>
      <c r="L367" s="39"/>
    </row>
    <row r="368" spans="2:23" x14ac:dyDescent="0.25">
      <c r="L368" s="39"/>
    </row>
    <row r="369" spans="2:12" x14ac:dyDescent="0.25">
      <c r="L369" s="39"/>
    </row>
    <row r="370" spans="2:12" x14ac:dyDescent="0.25">
      <c r="B370" s="42" t="s">
        <v>105</v>
      </c>
      <c r="C370" s="40" t="s">
        <v>106</v>
      </c>
      <c r="D370" s="40" t="s">
        <v>107</v>
      </c>
      <c r="E370" s="129" t="s">
        <v>67</v>
      </c>
      <c r="L370" s="39"/>
    </row>
    <row r="371" spans="2:12" x14ac:dyDescent="0.25">
      <c r="B371" s="42" t="s">
        <v>102</v>
      </c>
      <c r="C371" s="138">
        <v>1690.460465116279</v>
      </c>
      <c r="D371" s="139">
        <v>11325863.81325582</v>
      </c>
      <c r="E371" s="47">
        <f>SUM(Indicatori!M14:M15)/L305</f>
        <v>0.30079096045197784</v>
      </c>
      <c r="L371" s="39"/>
    </row>
    <row r="372" spans="2:12" x14ac:dyDescent="0.25">
      <c r="B372" s="42" t="s">
        <v>101</v>
      </c>
      <c r="C372" s="43">
        <f>C371</f>
        <v>1690.460465116279</v>
      </c>
      <c r="D372" s="44">
        <f>D371</f>
        <v>11325863.81325582</v>
      </c>
      <c r="E372" s="44">
        <f>E371</f>
        <v>0.30079096045197784</v>
      </c>
      <c r="L372" s="39"/>
    </row>
    <row r="373" spans="2:12" x14ac:dyDescent="0.25">
      <c r="L373" s="39"/>
    </row>
    <row r="374" spans="2:12" ht="14.4" thickBot="1" x14ac:dyDescent="0.3">
      <c r="L374" s="39"/>
    </row>
    <row r="375" spans="2:12" x14ac:dyDescent="0.25">
      <c r="B375" s="147" t="s">
        <v>48</v>
      </c>
      <c r="C375" s="148"/>
      <c r="E375" s="61" t="s">
        <v>65</v>
      </c>
      <c r="F375" s="15" t="s">
        <v>66</v>
      </c>
      <c r="L375" s="39"/>
    </row>
    <row r="376" spans="2:12" ht="15" customHeight="1" thickBot="1" x14ac:dyDescent="0.3">
      <c r="B376" s="136" t="s">
        <v>69</v>
      </c>
      <c r="C376" s="46" t="s">
        <v>67</v>
      </c>
      <c r="E376" s="61" t="s">
        <v>67</v>
      </c>
      <c r="F376" s="15" t="s">
        <v>68</v>
      </c>
      <c r="L376" s="39"/>
    </row>
    <row r="377" spans="2:12" x14ac:dyDescent="0.25">
      <c r="L377" s="39"/>
    </row>
    <row r="378" spans="2:12" x14ac:dyDescent="0.25">
      <c r="L378" s="39"/>
    </row>
    <row r="379" spans="2:12" x14ac:dyDescent="0.25">
      <c r="B379" s="37" t="s">
        <v>104</v>
      </c>
      <c r="C379" s="37">
        <v>2021</v>
      </c>
      <c r="D379" s="37">
        <f t="shared" ref="D379" si="215">+C379+1</f>
        <v>2022</v>
      </c>
      <c r="E379" s="37">
        <f t="shared" ref="E379" si="216">+D379+1</f>
        <v>2023</v>
      </c>
      <c r="F379" s="37">
        <f t="shared" ref="F379" si="217">+E379+1</f>
        <v>2024</v>
      </c>
      <c r="G379" s="37">
        <f t="shared" ref="G379" si="218">+F379+1</f>
        <v>2025</v>
      </c>
      <c r="H379" s="37">
        <f t="shared" ref="H379" si="219">+G379+1</f>
        <v>2026</v>
      </c>
      <c r="I379" s="37">
        <f t="shared" ref="I379" si="220">+H379+1</f>
        <v>2027</v>
      </c>
      <c r="J379" s="37">
        <f t="shared" ref="J379" si="221">+I379+1</f>
        <v>2028</v>
      </c>
      <c r="K379" s="37">
        <f t="shared" ref="K379" si="222">+J379+1</f>
        <v>2029</v>
      </c>
      <c r="L379" s="39"/>
    </row>
    <row r="380" spans="2:12" x14ac:dyDescent="0.25">
      <c r="B380" s="37" t="s">
        <v>101</v>
      </c>
      <c r="C380" s="140">
        <f>$E$372*C362</f>
        <v>0.31347140362682313</v>
      </c>
      <c r="D380" s="140">
        <f t="shared" ref="D380:I380" si="223">$E$372*D362</f>
        <v>0.77445876190156304</v>
      </c>
      <c r="E380" s="140">
        <f>$E$372*E362</f>
        <v>1.7701914557750011</v>
      </c>
      <c r="F380" s="140">
        <f>$E$372*F362</f>
        <v>3.0056375759513037</v>
      </c>
      <c r="G380" s="140">
        <f t="shared" si="223"/>
        <v>3.8169753265148465</v>
      </c>
      <c r="H380" s="140">
        <f t="shared" si="223"/>
        <v>4.6283130770783885</v>
      </c>
      <c r="I380" s="140">
        <f t="shared" si="223"/>
        <v>5.4396508276419304</v>
      </c>
      <c r="J380" s="140">
        <f>$E$372*J362</f>
        <v>5.4396508276419304</v>
      </c>
      <c r="K380" s="140">
        <f>$E$372*K362</f>
        <v>5.4396508276419304</v>
      </c>
      <c r="L380" s="39"/>
    </row>
    <row r="381" spans="2:12" x14ac:dyDescent="0.25">
      <c r="C381" s="141"/>
      <c r="D381" s="141"/>
      <c r="E381" s="141"/>
      <c r="F381" s="141"/>
      <c r="G381" s="141"/>
      <c r="H381" s="141"/>
      <c r="I381" s="141"/>
      <c r="J381" s="141"/>
      <c r="K381" s="141"/>
      <c r="L381" s="39"/>
    </row>
    <row r="382" spans="2:12" x14ac:dyDescent="0.25">
      <c r="B382" s="96" t="s">
        <v>69</v>
      </c>
      <c r="C382" s="142"/>
      <c r="D382" s="141"/>
      <c r="E382" s="141"/>
      <c r="F382" s="141"/>
      <c r="G382" s="141"/>
      <c r="H382" s="141"/>
      <c r="I382" s="141"/>
      <c r="J382" s="141"/>
      <c r="K382" s="141"/>
    </row>
    <row r="383" spans="2:12" x14ac:dyDescent="0.25">
      <c r="B383" s="37" t="s">
        <v>46</v>
      </c>
      <c r="C383" s="143">
        <f>F380</f>
        <v>3.0056375759513037</v>
      </c>
      <c r="D383" s="144"/>
      <c r="E383" s="144"/>
      <c r="F383" s="144"/>
      <c r="G383" s="144"/>
      <c r="H383" s="144"/>
      <c r="I383" s="144"/>
      <c r="J383" s="144"/>
      <c r="K383" s="144"/>
      <c r="L383" s="31"/>
    </row>
    <row r="384" spans="2:12" x14ac:dyDescent="0.25">
      <c r="B384" s="37" t="s">
        <v>47</v>
      </c>
      <c r="C384" s="143">
        <f>K380</f>
        <v>5.4396508276419304</v>
      </c>
      <c r="D384" s="141"/>
      <c r="E384" s="141"/>
      <c r="F384" s="141"/>
      <c r="G384" s="141"/>
      <c r="H384" s="141"/>
      <c r="I384" s="141"/>
      <c r="J384" s="141"/>
      <c r="K384" s="141"/>
    </row>
    <row r="385" spans="2:12" x14ac:dyDescent="0.25">
      <c r="C385" s="141"/>
      <c r="D385" s="141"/>
      <c r="E385" s="141"/>
      <c r="F385" s="141"/>
      <c r="G385" s="141"/>
      <c r="H385" s="141"/>
      <c r="I385" s="141"/>
      <c r="J385" s="141"/>
      <c r="K385" s="141"/>
    </row>
    <row r="386" spans="2:12" x14ac:dyDescent="0.25">
      <c r="B386" s="19"/>
      <c r="C386" s="145"/>
      <c r="D386" s="145"/>
      <c r="E386" s="145"/>
      <c r="F386" s="145"/>
      <c r="G386" s="145"/>
      <c r="H386" s="145"/>
      <c r="I386" s="145"/>
      <c r="J386" s="145"/>
      <c r="K386" s="145"/>
      <c r="L386" s="19"/>
    </row>
    <row r="387" spans="2:12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9.2" x14ac:dyDescent="0.35">
      <c r="B400" s="17" t="s">
        <v>45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31" ht="19.2" x14ac:dyDescent="0.35">
      <c r="B401" s="33" t="s">
        <v>99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3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31" x14ac:dyDescent="0.25">
      <c r="B403" s="60" t="s">
        <v>98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ht="14.4" thickBot="1" x14ac:dyDescent="0.3">
      <c r="A404" s="1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</row>
  </sheetData>
  <mergeCells count="19">
    <mergeCell ref="B28:C28"/>
    <mergeCell ref="B119:C119"/>
    <mergeCell ref="A241:A242"/>
    <mergeCell ref="B168:C168"/>
    <mergeCell ref="A251:A252"/>
    <mergeCell ref="A190:A191"/>
    <mergeCell ref="B219:C219"/>
    <mergeCell ref="B73:C73"/>
    <mergeCell ref="A4:A5"/>
    <mergeCell ref="A95:A96"/>
    <mergeCell ref="A144:A145"/>
    <mergeCell ref="A195:A196"/>
    <mergeCell ref="A49:A50"/>
    <mergeCell ref="B275:C275"/>
    <mergeCell ref="B321:C321"/>
    <mergeCell ref="B375:C375"/>
    <mergeCell ref="A297:A298"/>
    <mergeCell ref="A351:A352"/>
    <mergeCell ref="B276:B277"/>
  </mergeCells>
  <phoneticPr fontId="24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topLeftCell="L1" workbookViewId="0">
      <selection activeCell="B20" sqref="B20:Y21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8" t="s">
        <v>79</v>
      </c>
      <c r="C2" s="68"/>
    </row>
    <row r="3" spans="2:25" x14ac:dyDescent="0.3">
      <c r="B3" s="160" t="s">
        <v>22</v>
      </c>
      <c r="C3" s="161"/>
      <c r="D3" s="162"/>
      <c r="E3" s="163" t="s">
        <v>17</v>
      </c>
      <c r="F3" s="21" t="s">
        <v>12</v>
      </c>
      <c r="G3" s="22"/>
      <c r="H3" s="22"/>
      <c r="I3" s="23"/>
      <c r="J3" s="24" t="s">
        <v>13</v>
      </c>
      <c r="K3" s="22"/>
      <c r="L3" s="22"/>
      <c r="M3" s="23"/>
      <c r="N3" s="21" t="s">
        <v>14</v>
      </c>
      <c r="O3" s="22"/>
      <c r="P3" s="22"/>
      <c r="Q3" s="23"/>
      <c r="R3" s="21" t="s">
        <v>15</v>
      </c>
      <c r="S3" s="22"/>
      <c r="T3" s="22"/>
      <c r="U3" s="23"/>
      <c r="V3" s="21" t="s">
        <v>16</v>
      </c>
      <c r="W3" s="22"/>
      <c r="X3" s="22"/>
      <c r="Y3" s="23"/>
    </row>
    <row r="4" spans="2:25" ht="15" thickBot="1" x14ac:dyDescent="0.35">
      <c r="B4" s="29" t="s">
        <v>21</v>
      </c>
      <c r="C4" s="100" t="s">
        <v>87</v>
      </c>
      <c r="D4" s="30" t="s">
        <v>11</v>
      </c>
      <c r="E4" s="164"/>
      <c r="F4" s="82">
        <v>2020</v>
      </c>
      <c r="G4" s="83">
        <v>2021</v>
      </c>
      <c r="H4" s="83">
        <v>2022</v>
      </c>
      <c r="I4" s="84">
        <v>2023</v>
      </c>
      <c r="J4" s="28">
        <v>2020</v>
      </c>
      <c r="K4" s="26">
        <v>2021</v>
      </c>
      <c r="L4" s="26">
        <v>2022</v>
      </c>
      <c r="M4" s="27">
        <v>2023</v>
      </c>
      <c r="N4" s="25">
        <v>2020</v>
      </c>
      <c r="O4" s="26">
        <v>2021</v>
      </c>
      <c r="P4" s="26">
        <v>2022</v>
      </c>
      <c r="Q4" s="27">
        <v>2023</v>
      </c>
      <c r="R4" s="25">
        <v>2020</v>
      </c>
      <c r="S4" s="26">
        <v>2021</v>
      </c>
      <c r="T4" s="26">
        <v>2022</v>
      </c>
      <c r="U4" s="27">
        <v>2023</v>
      </c>
      <c r="V4" s="25">
        <v>2020</v>
      </c>
      <c r="W4" s="26">
        <v>2021</v>
      </c>
      <c r="X4" s="26">
        <v>2022</v>
      </c>
      <c r="Y4" s="27">
        <v>2023</v>
      </c>
    </row>
    <row r="5" spans="2:25" ht="15" thickBot="1" x14ac:dyDescent="0.35">
      <c r="B5" s="109" t="s">
        <v>18</v>
      </c>
      <c r="C5" s="110">
        <v>1</v>
      </c>
      <c r="D5" s="111" t="s">
        <v>20</v>
      </c>
      <c r="E5" s="112">
        <v>270</v>
      </c>
      <c r="F5" s="113">
        <f>J5/$E$5</f>
        <v>3.7037037037037038E-3</v>
      </c>
      <c r="G5" s="114">
        <f>K5/$E$5</f>
        <v>7.4074074074074077E-3</v>
      </c>
      <c r="H5" s="114">
        <f>L5/$E$5</f>
        <v>2.2222222222222223E-2</v>
      </c>
      <c r="I5" s="115">
        <f>M5/$E$5</f>
        <v>2.2222222222222223E-2</v>
      </c>
      <c r="J5" s="116">
        <v>1</v>
      </c>
      <c r="K5" s="117">
        <v>2</v>
      </c>
      <c r="L5" s="117">
        <v>6</v>
      </c>
      <c r="M5" s="118">
        <v>6</v>
      </c>
      <c r="N5" s="116">
        <v>0</v>
      </c>
      <c r="O5" s="117">
        <v>0</v>
      </c>
      <c r="P5" s="117">
        <v>0</v>
      </c>
      <c r="Q5" s="118">
        <v>0</v>
      </c>
      <c r="R5" s="116">
        <v>1</v>
      </c>
      <c r="S5" s="117">
        <v>2</v>
      </c>
      <c r="T5" s="117">
        <v>6</v>
      </c>
      <c r="U5" s="118">
        <v>6</v>
      </c>
      <c r="V5" s="116">
        <v>0</v>
      </c>
      <c r="W5" s="117">
        <v>0</v>
      </c>
      <c r="X5" s="117">
        <v>0</v>
      </c>
      <c r="Y5" s="119">
        <v>0</v>
      </c>
    </row>
    <row r="6" spans="2:25" ht="15" thickBot="1" x14ac:dyDescent="0.35">
      <c r="B6" s="109" t="s">
        <v>19</v>
      </c>
      <c r="C6" s="110">
        <v>2</v>
      </c>
      <c r="D6" s="111" t="s">
        <v>20</v>
      </c>
      <c r="E6" s="112">
        <v>4574</v>
      </c>
      <c r="F6" s="113">
        <f>J6/$E$6</f>
        <v>0.52547234740082416</v>
      </c>
      <c r="G6" s="114">
        <f>K6/$E$6</f>
        <v>0.61639221282322143</v>
      </c>
      <c r="H6" s="114">
        <f>L6/$E$6</f>
        <v>0.76957567857614662</v>
      </c>
      <c r="I6" s="115">
        <f>M6/$E$6</f>
        <v>0.98303465296746573</v>
      </c>
      <c r="J6" s="116">
        <v>2403.5105170113698</v>
      </c>
      <c r="K6" s="117">
        <v>2819.377981453415</v>
      </c>
      <c r="L6" s="117">
        <v>3520.0391538072945</v>
      </c>
      <c r="M6" s="118">
        <v>4496.4005026731884</v>
      </c>
      <c r="N6" s="116">
        <v>2071</v>
      </c>
      <c r="O6" s="117">
        <v>2071</v>
      </c>
      <c r="P6" s="117">
        <v>2071</v>
      </c>
      <c r="Q6" s="118">
        <v>2071</v>
      </c>
      <c r="R6" s="116">
        <v>332.5105170113697</v>
      </c>
      <c r="S6" s="117">
        <v>748.37798145341492</v>
      </c>
      <c r="T6" s="117">
        <v>835.0391538072945</v>
      </c>
      <c r="U6" s="118">
        <v>878.39228912082683</v>
      </c>
      <c r="V6" s="116">
        <v>0</v>
      </c>
      <c r="W6" s="117">
        <v>0</v>
      </c>
      <c r="X6" s="117">
        <v>614</v>
      </c>
      <c r="Y6" s="119">
        <v>1547.0082135523614</v>
      </c>
    </row>
    <row r="7" spans="2:25" x14ac:dyDescent="0.3">
      <c r="B7" s="120" t="s">
        <v>52</v>
      </c>
      <c r="C7" s="121">
        <v>3</v>
      </c>
      <c r="D7" s="122" t="s">
        <v>20</v>
      </c>
      <c r="E7" s="123">
        <v>33385</v>
      </c>
      <c r="F7" s="124">
        <f t="shared" ref="F7:H7" si="0">J7/$E$7</f>
        <v>0.26936562613663118</v>
      </c>
      <c r="G7" s="125">
        <f t="shared" si="0"/>
        <v>0.52865572648109682</v>
      </c>
      <c r="H7" s="125">
        <f t="shared" si="0"/>
        <v>0.58818973448297962</v>
      </c>
      <c r="I7" s="126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34">
        <v>19707.142857142848</v>
      </c>
      <c r="N7" s="8">
        <v>2610</v>
      </c>
      <c r="O7" s="6">
        <v>2610</v>
      </c>
      <c r="P7" s="6">
        <v>2610</v>
      </c>
      <c r="Q7" s="34">
        <v>2610</v>
      </c>
      <c r="R7" s="8">
        <v>6382.7714285714319</v>
      </c>
      <c r="S7" s="6">
        <v>15039.171428571417</v>
      </c>
      <c r="T7" s="6">
        <v>17026.714285714275</v>
      </c>
      <c r="U7" s="34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69" t="s">
        <v>52</v>
      </c>
      <c r="C8" s="103">
        <v>3</v>
      </c>
      <c r="D8" s="9" t="s">
        <v>78</v>
      </c>
      <c r="E8" s="73">
        <v>17621</v>
      </c>
      <c r="F8" s="70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85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35">
        <v>27986.720430107525</v>
      </c>
      <c r="N8" s="13">
        <v>20471</v>
      </c>
      <c r="O8" s="11">
        <v>20471</v>
      </c>
      <c r="P8" s="11">
        <v>20471</v>
      </c>
      <c r="Q8" s="35">
        <v>20471</v>
      </c>
      <c r="R8" s="13">
        <v>5225</v>
      </c>
      <c r="S8" s="11">
        <v>7515.7204301075271</v>
      </c>
      <c r="T8" s="11">
        <v>7515.7204301075271</v>
      </c>
      <c r="U8" s="35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09" t="s">
        <v>57</v>
      </c>
      <c r="C9" s="110">
        <v>4</v>
      </c>
      <c r="D9" s="111" t="s">
        <v>20</v>
      </c>
      <c r="E9" s="112">
        <v>50</v>
      </c>
      <c r="F9" s="113">
        <f t="shared" ref="F9:H9" si="2">J9/$E$9</f>
        <v>4.3200000000000002E-2</v>
      </c>
      <c r="G9" s="114">
        <f t="shared" si="2"/>
        <v>0.29043237607510636</v>
      </c>
      <c r="H9" s="114">
        <f t="shared" si="2"/>
        <v>0.517114001590669</v>
      </c>
      <c r="I9" s="115">
        <f>M9/$E$9</f>
        <v>0.97839997061970763</v>
      </c>
      <c r="J9" s="116">
        <v>2.16</v>
      </c>
      <c r="K9" s="117">
        <v>14.521618803755318</v>
      </c>
      <c r="L9" s="117">
        <v>25.855700079533452</v>
      </c>
      <c r="M9" s="118">
        <v>48.919998530985382</v>
      </c>
      <c r="N9" s="116">
        <v>2.16</v>
      </c>
      <c r="O9" s="117">
        <v>2.16</v>
      </c>
      <c r="P9" s="117">
        <v>2.16</v>
      </c>
      <c r="Q9" s="118">
        <v>2.16</v>
      </c>
      <c r="R9" s="116">
        <v>0</v>
      </c>
      <c r="S9" s="117">
        <v>12.361618803755318</v>
      </c>
      <c r="T9" s="117">
        <v>23.695700079533452</v>
      </c>
      <c r="U9" s="118">
        <v>46.759998530985378</v>
      </c>
      <c r="V9" s="116">
        <v>0</v>
      </c>
      <c r="W9" s="117">
        <v>0</v>
      </c>
      <c r="X9" s="117">
        <v>0</v>
      </c>
      <c r="Y9" s="119">
        <v>0</v>
      </c>
    </row>
    <row r="10" spans="2:25" x14ac:dyDescent="0.3">
      <c r="B10" s="120" t="s">
        <v>81</v>
      </c>
      <c r="C10" s="121">
        <v>10</v>
      </c>
      <c r="D10" s="122" t="s">
        <v>20</v>
      </c>
      <c r="E10" s="123">
        <v>42912</v>
      </c>
      <c r="F10" s="124">
        <f t="shared" ref="F10:H10" si="3">J10/$E$10</f>
        <v>0.30587894891183265</v>
      </c>
      <c r="G10" s="125">
        <f t="shared" si="3"/>
        <v>0.47915141301683284</v>
      </c>
      <c r="H10" s="125">
        <f t="shared" si="3"/>
        <v>0.65507916570727909</v>
      </c>
      <c r="I10" s="126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34">
        <v>32706.317838406485</v>
      </c>
      <c r="N10" s="8">
        <v>2151</v>
      </c>
      <c r="O10" s="6">
        <v>2151</v>
      </c>
      <c r="P10" s="6">
        <v>2151</v>
      </c>
      <c r="Q10" s="34">
        <v>2151</v>
      </c>
      <c r="R10" s="8">
        <v>10974.877455704562</v>
      </c>
      <c r="S10" s="6">
        <v>18410.345435378331</v>
      </c>
      <c r="T10" s="6">
        <v>25959.757158830762</v>
      </c>
      <c r="U10" s="34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69" t="s">
        <v>81</v>
      </c>
      <c r="C11" s="103">
        <v>10</v>
      </c>
      <c r="D11" s="9" t="s">
        <v>78</v>
      </c>
      <c r="E11" s="73">
        <v>7648</v>
      </c>
      <c r="F11" s="70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85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35">
        <v>3708.0257784835426</v>
      </c>
      <c r="N11" s="13">
        <v>0</v>
      </c>
      <c r="O11" s="11">
        <v>0</v>
      </c>
      <c r="P11" s="11">
        <v>0</v>
      </c>
      <c r="Q11" s="35">
        <v>0</v>
      </c>
      <c r="R11" s="13">
        <v>143.5793363309736</v>
      </c>
      <c r="S11" s="11">
        <v>2275.298166127493</v>
      </c>
      <c r="T11" s="11">
        <v>2803.1182886538122</v>
      </c>
      <c r="U11" s="35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20" t="s">
        <v>62</v>
      </c>
      <c r="C12" s="121">
        <v>10</v>
      </c>
      <c r="D12" s="122" t="s">
        <v>20</v>
      </c>
      <c r="E12" s="123">
        <v>32077</v>
      </c>
      <c r="F12" s="124">
        <f t="shared" ref="F12:H12" si="5">J12/$E$12</f>
        <v>4.3582081705924453E-2</v>
      </c>
      <c r="G12" s="125">
        <f t="shared" si="5"/>
        <v>0.69927258947674609</v>
      </c>
      <c r="H12" s="125">
        <f t="shared" si="5"/>
        <v>1.0090621819536538</v>
      </c>
      <c r="I12" s="126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34">
        <v>35929.068301726242</v>
      </c>
      <c r="N12" s="8">
        <v>0</v>
      </c>
      <c r="O12" s="6">
        <v>0</v>
      </c>
      <c r="P12" s="6">
        <v>0</v>
      </c>
      <c r="Q12" s="34">
        <v>0</v>
      </c>
      <c r="R12" s="8">
        <v>1397.9824348809386</v>
      </c>
      <c r="S12" s="6">
        <v>22430.566852645585</v>
      </c>
      <c r="T12" s="6">
        <v>32367.687610527355</v>
      </c>
      <c r="U12" s="34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69" t="s">
        <v>62</v>
      </c>
      <c r="C13" s="103">
        <v>10</v>
      </c>
      <c r="D13" s="9" t="s">
        <v>78</v>
      </c>
      <c r="E13" s="73">
        <v>5238</v>
      </c>
      <c r="F13" s="70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85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35">
        <v>4003.3597870219864</v>
      </c>
      <c r="N13" s="13">
        <v>0</v>
      </c>
      <c r="O13" s="11">
        <v>0</v>
      </c>
      <c r="P13" s="11">
        <v>0</v>
      </c>
      <c r="Q13" s="35">
        <v>0</v>
      </c>
      <c r="R13" s="13">
        <v>2755.0881903793943</v>
      </c>
      <c r="S13" s="11">
        <v>3620.1409178112026</v>
      </c>
      <c r="T13" s="11">
        <v>3620.1409178112026</v>
      </c>
      <c r="U13" s="35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74" t="s">
        <v>67</v>
      </c>
      <c r="C14" s="101">
        <v>5</v>
      </c>
      <c r="D14" s="75" t="s">
        <v>20</v>
      </c>
      <c r="E14" s="76">
        <v>157</v>
      </c>
      <c r="F14" s="77">
        <f>J14/$E$14</f>
        <v>0.15796178343949044</v>
      </c>
      <c r="G14" s="77">
        <f t="shared" ref="G14:I14" si="7">K14/$E$14</f>
        <v>0.40169851380042482</v>
      </c>
      <c r="H14" s="77">
        <f t="shared" si="7"/>
        <v>0.52653927813163559</v>
      </c>
      <c r="I14" s="77">
        <f t="shared" si="7"/>
        <v>0.56518046709129599</v>
      </c>
      <c r="J14" s="105">
        <v>24.8</v>
      </c>
      <c r="K14" s="106">
        <v>63.066666666666698</v>
      </c>
      <c r="L14" s="106">
        <v>82.666666666666785</v>
      </c>
      <c r="M14" s="107">
        <v>88.733333333333462</v>
      </c>
      <c r="N14" s="105">
        <v>8</v>
      </c>
      <c r="O14" s="106">
        <v>8</v>
      </c>
      <c r="P14" s="106">
        <v>8</v>
      </c>
      <c r="Q14" s="107">
        <v>8</v>
      </c>
      <c r="R14" s="105">
        <v>16.8</v>
      </c>
      <c r="S14" s="106">
        <v>55.066666666666698</v>
      </c>
      <c r="T14" s="106">
        <v>74.666666666666785</v>
      </c>
      <c r="U14" s="107">
        <v>80.733333333333462</v>
      </c>
      <c r="V14" s="105">
        <v>0</v>
      </c>
      <c r="W14" s="106">
        <v>0</v>
      </c>
      <c r="X14" s="106">
        <v>0</v>
      </c>
      <c r="Y14" s="108">
        <v>0</v>
      </c>
    </row>
    <row r="15" spans="2:25" ht="15" thickBot="1" x14ac:dyDescent="0.35">
      <c r="B15" s="69" t="s">
        <v>67</v>
      </c>
      <c r="C15" s="103">
        <v>5</v>
      </c>
      <c r="D15" s="9" t="s">
        <v>78</v>
      </c>
      <c r="E15" s="73">
        <v>7</v>
      </c>
      <c r="F15" s="70">
        <v>0</v>
      </c>
      <c r="G15" s="10">
        <v>0</v>
      </c>
      <c r="H15" s="10">
        <v>0</v>
      </c>
      <c r="I15" s="85">
        <v>0</v>
      </c>
      <c r="J15" s="13">
        <v>0</v>
      </c>
      <c r="K15" s="11">
        <v>0</v>
      </c>
      <c r="L15" s="11">
        <v>0</v>
      </c>
      <c r="M15" s="35">
        <v>0</v>
      </c>
      <c r="N15" s="13">
        <v>0</v>
      </c>
      <c r="O15" s="11">
        <v>0</v>
      </c>
      <c r="P15" s="11">
        <v>0</v>
      </c>
      <c r="Q15" s="35">
        <v>0</v>
      </c>
      <c r="R15" s="13">
        <v>0</v>
      </c>
      <c r="S15" s="11">
        <v>0</v>
      </c>
      <c r="T15" s="11">
        <v>0</v>
      </c>
      <c r="U15" s="35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68" t="s">
        <v>80</v>
      </c>
      <c r="C17" s="68"/>
    </row>
    <row r="18" spans="2:25" x14ac:dyDescent="0.3">
      <c r="B18" s="160" t="s">
        <v>22</v>
      </c>
      <c r="C18" s="161"/>
      <c r="D18" s="162"/>
      <c r="E18" s="165" t="s">
        <v>17</v>
      </c>
      <c r="F18" s="21" t="s">
        <v>12</v>
      </c>
      <c r="G18" s="22"/>
      <c r="H18" s="22"/>
      <c r="I18" s="23"/>
      <c r="J18" s="24" t="s">
        <v>13</v>
      </c>
      <c r="K18" s="22"/>
      <c r="L18" s="22"/>
      <c r="M18" s="23"/>
      <c r="N18" s="21" t="s">
        <v>14</v>
      </c>
      <c r="O18" s="22"/>
      <c r="P18" s="22"/>
      <c r="Q18" s="23"/>
      <c r="R18" s="21" t="s">
        <v>15</v>
      </c>
      <c r="S18" s="22"/>
      <c r="T18" s="22"/>
      <c r="U18" s="23"/>
      <c r="V18" s="21" t="s">
        <v>16</v>
      </c>
      <c r="W18" s="22"/>
      <c r="X18" s="22"/>
      <c r="Y18" s="23"/>
    </row>
    <row r="19" spans="2:25" ht="15" thickBot="1" x14ac:dyDescent="0.35">
      <c r="B19" s="29" t="s">
        <v>21</v>
      </c>
      <c r="C19" s="100"/>
      <c r="D19" s="30" t="s">
        <v>11</v>
      </c>
      <c r="E19" s="166"/>
      <c r="F19" s="82">
        <v>2020</v>
      </c>
      <c r="G19" s="83">
        <v>2021</v>
      </c>
      <c r="H19" s="83">
        <v>2022</v>
      </c>
      <c r="I19" s="84">
        <v>2023</v>
      </c>
      <c r="J19" s="131">
        <v>2020</v>
      </c>
      <c r="K19" s="83">
        <v>2021</v>
      </c>
      <c r="L19" s="83">
        <v>2022</v>
      </c>
      <c r="M19" s="84">
        <v>2023</v>
      </c>
      <c r="N19" s="82">
        <v>2020</v>
      </c>
      <c r="O19" s="83">
        <v>2021</v>
      </c>
      <c r="P19" s="83">
        <v>2022</v>
      </c>
      <c r="Q19" s="84">
        <v>2023</v>
      </c>
      <c r="R19" s="82">
        <v>2020</v>
      </c>
      <c r="S19" s="83">
        <v>2021</v>
      </c>
      <c r="T19" s="83">
        <v>2022</v>
      </c>
      <c r="U19" s="84">
        <v>2023</v>
      </c>
      <c r="V19" s="82">
        <v>2020</v>
      </c>
      <c r="W19" s="83">
        <v>2021</v>
      </c>
      <c r="X19" s="83">
        <v>2022</v>
      </c>
      <c r="Y19" s="84">
        <v>2023</v>
      </c>
    </row>
    <row r="20" spans="2:25" x14ac:dyDescent="0.3">
      <c r="B20" s="74" t="s">
        <v>19</v>
      </c>
      <c r="C20" s="101">
        <v>1</v>
      </c>
      <c r="D20" s="75" t="s">
        <v>78</v>
      </c>
      <c r="E20" s="130">
        <v>95</v>
      </c>
      <c r="F20" s="132">
        <f>J20/$E$20</f>
        <v>0.3948598860544642</v>
      </c>
      <c r="G20" s="124">
        <f t="shared" ref="G20:I20" si="8">K20/$E$20</f>
        <v>1.3126130913838607</v>
      </c>
      <c r="H20" s="124">
        <f t="shared" si="8"/>
        <v>1.5243789556450711</v>
      </c>
      <c r="I20" s="133">
        <f t="shared" si="8"/>
        <v>2.0274071936128863</v>
      </c>
      <c r="J20" s="105">
        <v>37.511689175174098</v>
      </c>
      <c r="K20" s="106">
        <v>124.69824368146676</v>
      </c>
      <c r="L20" s="106">
        <v>144.81600078628176</v>
      </c>
      <c r="M20" s="107">
        <v>192.6036833932242</v>
      </c>
      <c r="N20" s="105">
        <v>31.61</v>
      </c>
      <c r="O20" s="106">
        <v>31.61</v>
      </c>
      <c r="P20" s="106">
        <v>31.61</v>
      </c>
      <c r="Q20" s="107">
        <v>31.61</v>
      </c>
      <c r="R20" s="105">
        <v>5.901689175174095</v>
      </c>
      <c r="S20" s="106">
        <v>93.088243681466764</v>
      </c>
      <c r="T20" s="106">
        <v>113.20600078628176</v>
      </c>
      <c r="U20" s="107">
        <v>157.67241339322419</v>
      </c>
      <c r="V20" s="105">
        <v>0</v>
      </c>
      <c r="W20" s="106">
        <v>0</v>
      </c>
      <c r="X20" s="106">
        <v>0</v>
      </c>
      <c r="Y20" s="108">
        <v>3.3212699999999997</v>
      </c>
    </row>
    <row r="21" spans="2:25" ht="15" thickBot="1" x14ac:dyDescent="0.35">
      <c r="B21" s="90" t="s">
        <v>19</v>
      </c>
      <c r="C21" s="104">
        <v>1</v>
      </c>
      <c r="D21" s="91" t="s">
        <v>20</v>
      </c>
      <c r="E21" s="94">
        <v>327</v>
      </c>
      <c r="F21" s="134">
        <f>J21/$E$21</f>
        <v>0.22939093346435491</v>
      </c>
      <c r="G21" s="92">
        <f t="shared" ref="G21:I21" si="9">K21/$E$21</f>
        <v>0.78706389962473555</v>
      </c>
      <c r="H21" s="92">
        <f t="shared" si="9"/>
        <v>0.90854888065251915</v>
      </c>
      <c r="I21" s="135">
        <f t="shared" si="9"/>
        <v>1.0774619935850429</v>
      </c>
      <c r="J21" s="81">
        <v>75.010835242844053</v>
      </c>
      <c r="K21" s="78">
        <v>257.36989517728853</v>
      </c>
      <c r="L21" s="78">
        <v>297.09548397337375</v>
      </c>
      <c r="M21" s="79">
        <v>352.33007190230904</v>
      </c>
      <c r="N21" s="81">
        <v>55.39</v>
      </c>
      <c r="O21" s="78">
        <v>55.39</v>
      </c>
      <c r="P21" s="78">
        <v>55.39</v>
      </c>
      <c r="Q21" s="79">
        <v>55.39</v>
      </c>
      <c r="R21" s="81">
        <v>19.620835242844052</v>
      </c>
      <c r="S21" s="78">
        <v>201.97989517728854</v>
      </c>
      <c r="T21" s="78">
        <v>241.70548397337376</v>
      </c>
      <c r="U21" s="79">
        <v>289.36684190230903</v>
      </c>
      <c r="V21" s="81">
        <v>0</v>
      </c>
      <c r="W21" s="78">
        <v>0</v>
      </c>
      <c r="X21" s="78">
        <v>0</v>
      </c>
      <c r="Y21" s="80">
        <v>7.5732299999999997</v>
      </c>
    </row>
    <row r="22" spans="2:25" x14ac:dyDescent="0.3">
      <c r="B22" s="72" t="s">
        <v>70</v>
      </c>
      <c r="C22" s="102">
        <v>2</v>
      </c>
      <c r="D22" s="71" t="s">
        <v>78</v>
      </c>
      <c r="E22" s="93">
        <v>4</v>
      </c>
      <c r="F22" s="77">
        <f>J22/$E$22</f>
        <v>0</v>
      </c>
      <c r="G22" s="77">
        <f t="shared" ref="G22:I22" si="10">K22/$E$22</f>
        <v>0.20774355595095481</v>
      </c>
      <c r="H22" s="77">
        <f t="shared" si="10"/>
        <v>0.83097422380381913</v>
      </c>
      <c r="I22" s="77">
        <f t="shared" si="10"/>
        <v>1.1978086774859316</v>
      </c>
      <c r="J22" s="87">
        <v>0</v>
      </c>
      <c r="K22" s="86">
        <v>0.83097422380381925</v>
      </c>
      <c r="L22" s="86">
        <v>3.3238968952152765</v>
      </c>
      <c r="M22" s="89">
        <v>4.7912347099437262</v>
      </c>
      <c r="N22" s="87">
        <v>0</v>
      </c>
      <c r="O22" s="86">
        <v>0</v>
      </c>
      <c r="P22" s="86">
        <v>0</v>
      </c>
      <c r="Q22" s="89">
        <v>0</v>
      </c>
      <c r="R22" s="87">
        <v>0</v>
      </c>
      <c r="S22" s="86">
        <v>0.83097422380381925</v>
      </c>
      <c r="T22" s="86">
        <v>3.3238968952152765</v>
      </c>
      <c r="U22" s="89">
        <v>3.4426074986158222</v>
      </c>
      <c r="V22" s="87">
        <v>0</v>
      </c>
      <c r="W22" s="86">
        <v>0</v>
      </c>
      <c r="X22" s="86">
        <v>0</v>
      </c>
      <c r="Y22" s="88">
        <v>1.3486272113279043</v>
      </c>
    </row>
    <row r="23" spans="2:25" ht="15" thickBot="1" x14ac:dyDescent="0.35">
      <c r="B23" s="90" t="s">
        <v>70</v>
      </c>
      <c r="C23" s="104">
        <v>2</v>
      </c>
      <c r="D23" s="91" t="s">
        <v>20</v>
      </c>
      <c r="E23" s="94">
        <v>28</v>
      </c>
      <c r="F23" s="92">
        <f>J23/$E$23</f>
        <v>0</v>
      </c>
      <c r="G23" s="92">
        <f t="shared" ref="G23:I23" si="11">K23/$E$23</f>
        <v>0.20774355595095481</v>
      </c>
      <c r="H23" s="92">
        <f t="shared" si="11"/>
        <v>0.83097422380381925</v>
      </c>
      <c r="I23" s="92">
        <f t="shared" si="11"/>
        <v>1.213287899423698</v>
      </c>
      <c r="J23" s="81">
        <v>0</v>
      </c>
      <c r="K23" s="78">
        <v>5.8168195666267346</v>
      </c>
      <c r="L23" s="78">
        <v>23.267278266506938</v>
      </c>
      <c r="M23" s="79">
        <v>33.972061183863545</v>
      </c>
      <c r="N23" s="81">
        <v>0</v>
      </c>
      <c r="O23" s="78">
        <v>0</v>
      </c>
      <c r="P23" s="78">
        <v>0</v>
      </c>
      <c r="Q23" s="79">
        <v>0</v>
      </c>
      <c r="R23" s="81">
        <v>0</v>
      </c>
      <c r="S23" s="78">
        <v>5.8168195666267346</v>
      </c>
      <c r="T23" s="78">
        <v>23.267278266506938</v>
      </c>
      <c r="U23" s="79">
        <v>24.098252490310756</v>
      </c>
      <c r="V23" s="81">
        <v>0</v>
      </c>
      <c r="W23" s="78">
        <v>0</v>
      </c>
      <c r="X23" s="78">
        <v>0</v>
      </c>
      <c r="Y23" s="80">
        <v>9.8738086935527907</v>
      </c>
    </row>
  </sheetData>
  <mergeCells count="4">
    <mergeCell ref="B3:D3"/>
    <mergeCell ref="E3:E4"/>
    <mergeCell ref="B18:D18"/>
    <mergeCell ref="E18:E19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97" t="s">
        <v>23</v>
      </c>
      <c r="E3" s="98" t="s">
        <v>24</v>
      </c>
      <c r="F3" s="98" t="s">
        <v>84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99" t="s">
        <v>85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28" t="s">
        <v>85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99" t="s">
        <v>85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28" t="s">
        <v>85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99" t="s">
        <v>85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28" t="s">
        <v>85</v>
      </c>
    </row>
    <row r="10" spans="3:6" ht="40.200000000000003" thickBot="1" x14ac:dyDescent="0.35">
      <c r="C10" s="1">
        <v>7</v>
      </c>
      <c r="D10" s="2" t="s">
        <v>82</v>
      </c>
      <c r="E10" s="2" t="s">
        <v>83</v>
      </c>
      <c r="F10" s="99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2021-02-02T18:27:06Z</dcterms:modified>
</cp:coreProperties>
</file>