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Extensie instrument de prognoza Tema E\POR\"/>
    </mc:Choice>
  </mc:AlternateContent>
  <xr:revisionPtr revIDLastSave="0" documentId="13_ncr:1_{50F0387C-0986-473A-911E-B0E0E54226F8}" xr6:coauthVersionLast="46" xr6:coauthVersionMax="46" xr10:uidLastSave="{00000000-0000-0000-0000-000000000000}"/>
  <bookViews>
    <workbookView xWindow="-108" yWindow="-108" windowWidth="23256" windowHeight="12576" xr2:uid="{AB8E4C52-A769-45E2-9E8B-33248A3A6FF1}"/>
  </bookViews>
  <sheets>
    <sheet name="CDF" sheetId="1" r:id="rId1"/>
    <sheet name="Indicatori" sheetId="2" r:id="rId2"/>
    <sheet name="Match indicatori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9" i="1" l="1"/>
  <c r="C305" i="1"/>
  <c r="C259" i="1"/>
  <c r="C203" i="1"/>
  <c r="C152" i="1"/>
  <c r="C98" i="1" l="1"/>
  <c r="C52" i="1"/>
  <c r="C7" i="1"/>
  <c r="G21" i="2" l="1"/>
  <c r="H21" i="2"/>
  <c r="I21" i="2"/>
  <c r="F21" i="2"/>
  <c r="G20" i="2"/>
  <c r="H20" i="2"/>
  <c r="I20" i="2"/>
  <c r="F20" i="2"/>
  <c r="E69" i="1"/>
  <c r="D78" i="1" l="1"/>
  <c r="E78" i="1" s="1"/>
  <c r="F78" i="1" s="1"/>
  <c r="G78" i="1" s="1"/>
  <c r="H78" i="1" s="1"/>
  <c r="I78" i="1" s="1"/>
  <c r="J78" i="1" s="1"/>
  <c r="K78" i="1" s="1"/>
  <c r="D70" i="1"/>
  <c r="C70" i="1"/>
  <c r="I65" i="1"/>
  <c r="H65" i="1"/>
  <c r="G65" i="1"/>
  <c r="F65" i="1"/>
  <c r="E65" i="1"/>
  <c r="D65" i="1"/>
  <c r="C65" i="1"/>
  <c r="D59" i="1"/>
  <c r="E59" i="1" s="1"/>
  <c r="F59" i="1" s="1"/>
  <c r="G59" i="1" s="1"/>
  <c r="H59" i="1" s="1"/>
  <c r="I59" i="1" s="1"/>
  <c r="J59" i="1" s="1"/>
  <c r="K59" i="1" s="1"/>
  <c r="D55" i="1"/>
  <c r="E55" i="1" s="1"/>
  <c r="F55" i="1" s="1"/>
  <c r="G55" i="1" s="1"/>
  <c r="H55" i="1" s="1"/>
  <c r="I55" i="1" s="1"/>
  <c r="J55" i="1" s="1"/>
  <c r="K55" i="1" s="1"/>
  <c r="L55" i="1" s="1"/>
  <c r="E70" i="1" l="1"/>
  <c r="C53" i="1"/>
  <c r="D60" i="1" l="1"/>
  <c r="G60" i="1"/>
  <c r="E60" i="1"/>
  <c r="I60" i="1"/>
  <c r="K60" i="1"/>
  <c r="K79" i="1" s="1"/>
  <c r="C83" i="1" s="1"/>
  <c r="H60" i="1"/>
  <c r="H79" i="1" s="1"/>
  <c r="F60" i="1"/>
  <c r="F79" i="1" s="1"/>
  <c r="C60" i="1"/>
  <c r="C79" i="1" s="1"/>
  <c r="J60" i="1"/>
  <c r="D79" i="1"/>
  <c r="I79" i="1"/>
  <c r="E79" i="1"/>
  <c r="J79" i="1"/>
  <c r="G79" i="1"/>
  <c r="G23" i="2"/>
  <c r="H23" i="2"/>
  <c r="I23" i="2"/>
  <c r="F23" i="2"/>
  <c r="G22" i="2"/>
  <c r="H22" i="2"/>
  <c r="I22" i="2"/>
  <c r="F22" i="2"/>
  <c r="G14" i="2" l="1"/>
  <c r="H14" i="2"/>
  <c r="I14" i="2"/>
  <c r="F14" i="2"/>
  <c r="D294" i="1" l="1"/>
  <c r="E294" i="1" s="1"/>
  <c r="F294" i="1" s="1"/>
  <c r="G294" i="1" s="1"/>
  <c r="H294" i="1" s="1"/>
  <c r="I294" i="1" s="1"/>
  <c r="J294" i="1" s="1"/>
  <c r="K294" i="1" s="1"/>
  <c r="E220" i="1"/>
  <c r="C221" i="1"/>
  <c r="D221" i="1"/>
  <c r="E169" i="1"/>
  <c r="F13" i="2" l="1"/>
  <c r="G13" i="2"/>
  <c r="H13" i="2"/>
  <c r="I13" i="2"/>
  <c r="G11" i="2"/>
  <c r="H11" i="2"/>
  <c r="F12" i="2"/>
  <c r="G12" i="2"/>
  <c r="H12" i="2"/>
  <c r="I12" i="2"/>
  <c r="I11" i="2"/>
  <c r="F10" i="2"/>
  <c r="G10" i="2"/>
  <c r="H10" i="2"/>
  <c r="I10" i="2"/>
  <c r="F9" i="2"/>
  <c r="G9" i="2"/>
  <c r="H9" i="2"/>
  <c r="I9" i="2"/>
  <c r="F8" i="2"/>
  <c r="G8" i="2"/>
  <c r="H8" i="2"/>
  <c r="I8" i="2"/>
  <c r="F7" i="2"/>
  <c r="G7" i="2"/>
  <c r="H7" i="2"/>
  <c r="I7" i="2"/>
  <c r="I6" i="2"/>
  <c r="G6" i="2"/>
  <c r="H6" i="2"/>
  <c r="F6" i="2"/>
  <c r="G5" i="2"/>
  <c r="H5" i="2"/>
  <c r="I5" i="2"/>
  <c r="F5" i="2"/>
  <c r="C360" i="1" l="1"/>
  <c r="D384" i="1"/>
  <c r="E384" i="1" s="1"/>
  <c r="F384" i="1" s="1"/>
  <c r="G384" i="1" s="1"/>
  <c r="H384" i="1" s="1"/>
  <c r="I384" i="1" s="1"/>
  <c r="J384" i="1" s="1"/>
  <c r="K384" i="1" s="1"/>
  <c r="C306" i="1"/>
  <c r="D330" i="1"/>
  <c r="E330" i="1" s="1"/>
  <c r="F330" i="1" s="1"/>
  <c r="G330" i="1" s="1"/>
  <c r="H330" i="1" s="1"/>
  <c r="I330" i="1" s="1"/>
  <c r="J330" i="1" s="1"/>
  <c r="K330" i="1" s="1"/>
  <c r="D285" i="1"/>
  <c r="E285" i="1" s="1"/>
  <c r="F285" i="1" s="1"/>
  <c r="G285" i="1" s="1"/>
  <c r="H285" i="1" s="1"/>
  <c r="I285" i="1" s="1"/>
  <c r="J285" i="1" s="1"/>
  <c r="K285" i="1" s="1"/>
  <c r="E221" i="1" l="1"/>
  <c r="C204" i="1"/>
  <c r="I211" i="1" l="1"/>
  <c r="C211" i="1"/>
  <c r="J211" i="1"/>
  <c r="H211" i="1"/>
  <c r="F211" i="1"/>
  <c r="K211" i="1"/>
  <c r="D211" i="1"/>
  <c r="E211" i="1"/>
  <c r="G211" i="1"/>
  <c r="D206" i="1"/>
  <c r="E206" i="1" s="1"/>
  <c r="F206" i="1" s="1"/>
  <c r="G206" i="1" s="1"/>
  <c r="H206" i="1" s="1"/>
  <c r="I206" i="1" s="1"/>
  <c r="J206" i="1" s="1"/>
  <c r="K206" i="1" s="1"/>
  <c r="L206" i="1" s="1"/>
  <c r="D210" i="1"/>
  <c r="E210" i="1" s="1"/>
  <c r="F210" i="1" s="1"/>
  <c r="G210" i="1" s="1"/>
  <c r="H210" i="1" s="1"/>
  <c r="I210" i="1" s="1"/>
  <c r="J210" i="1" s="1"/>
  <c r="K210" i="1" s="1"/>
  <c r="C216" i="1"/>
  <c r="D216" i="1"/>
  <c r="E216" i="1"/>
  <c r="F216" i="1"/>
  <c r="G216" i="1"/>
  <c r="H216" i="1"/>
  <c r="I216" i="1"/>
  <c r="D228" i="1"/>
  <c r="E228" i="1" s="1"/>
  <c r="F228" i="1" s="1"/>
  <c r="G228" i="1" s="1"/>
  <c r="H228" i="1" s="1"/>
  <c r="I228" i="1" s="1"/>
  <c r="J228" i="1" s="1"/>
  <c r="K228" i="1" s="1"/>
  <c r="K229" i="1" l="1"/>
  <c r="C233" i="1" s="1"/>
  <c r="H229" i="1" l="1"/>
  <c r="D229" i="1"/>
  <c r="G229" i="1"/>
  <c r="C229" i="1"/>
  <c r="I229" i="1"/>
  <c r="E229" i="1"/>
  <c r="F229" i="1"/>
  <c r="J229" i="1"/>
  <c r="D177" i="1" l="1"/>
  <c r="E177" i="1" s="1"/>
  <c r="F177" i="1" s="1"/>
  <c r="G177" i="1" s="1"/>
  <c r="H177" i="1" s="1"/>
  <c r="I177" i="1" s="1"/>
  <c r="J177" i="1" s="1"/>
  <c r="K177" i="1" s="1"/>
  <c r="E115" i="1" l="1"/>
  <c r="D123" i="1" l="1"/>
  <c r="E123" i="1" s="1"/>
  <c r="F123" i="1" s="1"/>
  <c r="G123" i="1" s="1"/>
  <c r="H123" i="1" s="1"/>
  <c r="I123" i="1" s="1"/>
  <c r="J123" i="1" s="1"/>
  <c r="K123" i="1" s="1"/>
  <c r="D33" i="1"/>
  <c r="E33" i="1" s="1"/>
  <c r="F33" i="1" s="1"/>
  <c r="G33" i="1" s="1"/>
  <c r="H33" i="1" s="1"/>
  <c r="I33" i="1" s="1"/>
  <c r="J33" i="1" s="1"/>
  <c r="K33" i="1" s="1"/>
  <c r="E24" i="1"/>
  <c r="C82" i="1" l="1"/>
  <c r="E25" i="1"/>
  <c r="D377" i="1"/>
  <c r="C377" i="1"/>
  <c r="I372" i="1"/>
  <c r="H372" i="1"/>
  <c r="G372" i="1"/>
  <c r="F372" i="1"/>
  <c r="E372" i="1"/>
  <c r="D372" i="1"/>
  <c r="C372" i="1"/>
  <c r="D366" i="1"/>
  <c r="E366" i="1" s="1"/>
  <c r="F366" i="1" s="1"/>
  <c r="G366" i="1" s="1"/>
  <c r="H366" i="1" s="1"/>
  <c r="I366" i="1" s="1"/>
  <c r="J366" i="1" s="1"/>
  <c r="K366" i="1" s="1"/>
  <c r="I364" i="1"/>
  <c r="D362" i="1"/>
  <c r="E362" i="1" s="1"/>
  <c r="F362" i="1" s="1"/>
  <c r="G362" i="1" s="1"/>
  <c r="H362" i="1" s="1"/>
  <c r="I362" i="1" s="1"/>
  <c r="J362" i="1" s="1"/>
  <c r="K362" i="1" s="1"/>
  <c r="L362" i="1" s="1"/>
  <c r="I310" i="1"/>
  <c r="D323" i="1"/>
  <c r="C323" i="1"/>
  <c r="I318" i="1"/>
  <c r="H318" i="1"/>
  <c r="G318" i="1"/>
  <c r="F318" i="1"/>
  <c r="E318" i="1"/>
  <c r="D318" i="1"/>
  <c r="C318" i="1"/>
  <c r="D312" i="1"/>
  <c r="E312" i="1" s="1"/>
  <c r="F312" i="1" s="1"/>
  <c r="G312" i="1" s="1"/>
  <c r="H312" i="1" s="1"/>
  <c r="I312" i="1" s="1"/>
  <c r="J312" i="1" s="1"/>
  <c r="K312" i="1" s="1"/>
  <c r="D308" i="1"/>
  <c r="E308" i="1" s="1"/>
  <c r="F308" i="1" s="1"/>
  <c r="G308" i="1" s="1"/>
  <c r="H308" i="1" s="1"/>
  <c r="I308" i="1" s="1"/>
  <c r="J308" i="1" s="1"/>
  <c r="K308" i="1" s="1"/>
  <c r="L308" i="1" s="1"/>
  <c r="I264" i="1"/>
  <c r="J264" i="1" s="1"/>
  <c r="L264" i="1" s="1"/>
  <c r="D277" i="1"/>
  <c r="C260" i="1" s="1"/>
  <c r="C277" i="1"/>
  <c r="I272" i="1"/>
  <c r="H272" i="1"/>
  <c r="G272" i="1"/>
  <c r="F272" i="1"/>
  <c r="E272" i="1"/>
  <c r="D272" i="1"/>
  <c r="C272" i="1"/>
  <c r="D266" i="1"/>
  <c r="E266" i="1" s="1"/>
  <c r="F266" i="1" s="1"/>
  <c r="G266" i="1" s="1"/>
  <c r="H266" i="1" s="1"/>
  <c r="I266" i="1" s="1"/>
  <c r="J266" i="1" s="1"/>
  <c r="K266" i="1" s="1"/>
  <c r="D262" i="1"/>
  <c r="E262" i="1" s="1"/>
  <c r="F262" i="1" s="1"/>
  <c r="G262" i="1" s="1"/>
  <c r="H262" i="1" s="1"/>
  <c r="I262" i="1" s="1"/>
  <c r="J262" i="1" s="1"/>
  <c r="K262" i="1" s="1"/>
  <c r="L262" i="1" s="1"/>
  <c r="D170" i="1"/>
  <c r="C153" i="1" s="1"/>
  <c r="C170" i="1"/>
  <c r="I165" i="1"/>
  <c r="H165" i="1"/>
  <c r="G165" i="1"/>
  <c r="F165" i="1"/>
  <c r="E165" i="1"/>
  <c r="D165" i="1"/>
  <c r="C165" i="1"/>
  <c r="D159" i="1"/>
  <c r="E159" i="1" s="1"/>
  <c r="F159" i="1" s="1"/>
  <c r="G159" i="1" s="1"/>
  <c r="H159" i="1" s="1"/>
  <c r="I159" i="1" s="1"/>
  <c r="J159" i="1" s="1"/>
  <c r="K159" i="1" s="1"/>
  <c r="D155" i="1"/>
  <c r="E155" i="1" s="1"/>
  <c r="F155" i="1" s="1"/>
  <c r="G155" i="1" s="1"/>
  <c r="H155" i="1" s="1"/>
  <c r="I155" i="1" s="1"/>
  <c r="J155" i="1" s="1"/>
  <c r="K155" i="1" s="1"/>
  <c r="L155" i="1" s="1"/>
  <c r="I20" i="1"/>
  <c r="H20" i="1"/>
  <c r="G20" i="1"/>
  <c r="F20" i="1"/>
  <c r="E20" i="1"/>
  <c r="D20" i="1"/>
  <c r="C20" i="1"/>
  <c r="F160" i="1" l="1"/>
  <c r="J160" i="1"/>
  <c r="K160" i="1"/>
  <c r="H160" i="1"/>
  <c r="G160" i="1"/>
  <c r="D160" i="1"/>
  <c r="E160" i="1"/>
  <c r="I160" i="1"/>
  <c r="C160" i="1"/>
  <c r="J310" i="1"/>
  <c r="C267" i="1"/>
  <c r="I267" i="1"/>
  <c r="D267" i="1"/>
  <c r="E267" i="1"/>
  <c r="G267" i="1"/>
  <c r="H267" i="1"/>
  <c r="K267" i="1"/>
  <c r="F267" i="1"/>
  <c r="F276" i="1"/>
  <c r="F277" i="1" s="1"/>
  <c r="K286" i="1" s="1"/>
  <c r="C290" i="1" s="1"/>
  <c r="E276" i="1"/>
  <c r="E277" i="1" s="1"/>
  <c r="E170" i="1"/>
  <c r="K310" i="1"/>
  <c r="K264" i="1"/>
  <c r="J267" i="1" s="1"/>
  <c r="J364" i="1"/>
  <c r="I367" i="1" l="1"/>
  <c r="L310" i="1"/>
  <c r="I313" i="1"/>
  <c r="K295" i="1"/>
  <c r="C299" i="1" s="1"/>
  <c r="I295" i="1"/>
  <c r="G295" i="1"/>
  <c r="C295" i="1"/>
  <c r="F295" i="1"/>
  <c r="C298" i="1" s="1"/>
  <c r="J295" i="1"/>
  <c r="H295" i="1"/>
  <c r="E295" i="1"/>
  <c r="D295" i="1"/>
  <c r="E286" i="1"/>
  <c r="J286" i="1"/>
  <c r="D286" i="1"/>
  <c r="H286" i="1"/>
  <c r="G286" i="1"/>
  <c r="F286" i="1"/>
  <c r="C289" i="1" s="1"/>
  <c r="C286" i="1"/>
  <c r="I286" i="1"/>
  <c r="C232" i="1"/>
  <c r="E178" i="1"/>
  <c r="C178" i="1"/>
  <c r="F178" i="1"/>
  <c r="C181" i="1" s="1"/>
  <c r="I178" i="1"/>
  <c r="D178" i="1"/>
  <c r="G178" i="1"/>
  <c r="H178" i="1"/>
  <c r="J178" i="1"/>
  <c r="K178" i="1"/>
  <c r="C182" i="1" s="1"/>
  <c r="L364" i="1"/>
  <c r="K364" i="1"/>
  <c r="J367" i="1" s="1"/>
  <c r="F313" i="1" l="1"/>
  <c r="E313" i="1"/>
  <c r="K313" i="1"/>
  <c r="C313" i="1"/>
  <c r="D313" i="1"/>
  <c r="G313" i="1"/>
  <c r="E322" i="1"/>
  <c r="E323" i="1" s="1"/>
  <c r="H313" i="1"/>
  <c r="E376" i="1"/>
  <c r="D367" i="1"/>
  <c r="F367" i="1"/>
  <c r="C367" i="1"/>
  <c r="E367" i="1"/>
  <c r="G367" i="1"/>
  <c r="K367" i="1"/>
  <c r="H367" i="1"/>
  <c r="J313" i="1"/>
  <c r="E377" i="1"/>
  <c r="D25" i="1"/>
  <c r="C8" i="1" s="1"/>
  <c r="C25" i="1"/>
  <c r="D14" i="1"/>
  <c r="E14" i="1" s="1"/>
  <c r="F14" i="1" s="1"/>
  <c r="G14" i="1" s="1"/>
  <c r="H14" i="1" s="1"/>
  <c r="I14" i="1" s="1"/>
  <c r="J14" i="1" s="1"/>
  <c r="K14" i="1" s="1"/>
  <c r="D10" i="1"/>
  <c r="E10" i="1" s="1"/>
  <c r="D101" i="1"/>
  <c r="E101" i="1" s="1"/>
  <c r="F101" i="1" s="1"/>
  <c r="G101" i="1" s="1"/>
  <c r="H101" i="1" s="1"/>
  <c r="I101" i="1" s="1"/>
  <c r="J101" i="1" s="1"/>
  <c r="K101" i="1" s="1"/>
  <c r="L101" i="1" s="1"/>
  <c r="D105" i="1"/>
  <c r="E105" i="1" s="1"/>
  <c r="F105" i="1" s="1"/>
  <c r="G105" i="1" s="1"/>
  <c r="H105" i="1" s="1"/>
  <c r="I105" i="1" s="1"/>
  <c r="J105" i="1" s="1"/>
  <c r="K105" i="1" s="1"/>
  <c r="C111" i="1"/>
  <c r="D111" i="1"/>
  <c r="E111" i="1"/>
  <c r="F111" i="1"/>
  <c r="G111" i="1"/>
  <c r="H111" i="1"/>
  <c r="I111" i="1"/>
  <c r="C116" i="1"/>
  <c r="D116" i="1"/>
  <c r="C99" i="1" s="1"/>
  <c r="C331" i="1" l="1"/>
  <c r="F331" i="1"/>
  <c r="C334" i="1" s="1"/>
  <c r="K331" i="1"/>
  <c r="C335" i="1" s="1"/>
  <c r="G331" i="1"/>
  <c r="H331" i="1"/>
  <c r="J331" i="1"/>
  <c r="E331" i="1"/>
  <c r="D331" i="1"/>
  <c r="I331" i="1"/>
  <c r="K15" i="1"/>
  <c r="F15" i="1"/>
  <c r="I15" i="1"/>
  <c r="H15" i="1"/>
  <c r="E15" i="1"/>
  <c r="E34" i="1" s="1"/>
  <c r="D15" i="1"/>
  <c r="D34" i="1" s="1"/>
  <c r="G15" i="1"/>
  <c r="G34" i="1" s="1"/>
  <c r="C15" i="1"/>
  <c r="J15" i="1"/>
  <c r="K385" i="1"/>
  <c r="C389" i="1" s="1"/>
  <c r="E106" i="1"/>
  <c r="J106" i="1"/>
  <c r="F106" i="1"/>
  <c r="I106" i="1"/>
  <c r="I124" i="1" s="1"/>
  <c r="K106" i="1"/>
  <c r="G106" i="1"/>
  <c r="C106" i="1"/>
  <c r="H106" i="1"/>
  <c r="D106" i="1"/>
  <c r="F385" i="1"/>
  <c r="C388" i="1" s="1"/>
  <c r="J385" i="1"/>
  <c r="E385" i="1"/>
  <c r="D385" i="1"/>
  <c r="C385" i="1"/>
  <c r="I385" i="1"/>
  <c r="G385" i="1"/>
  <c r="H385" i="1"/>
  <c r="C34" i="1"/>
  <c r="H34" i="1"/>
  <c r="F34" i="1"/>
  <c r="C37" i="1" s="1"/>
  <c r="K34" i="1"/>
  <c r="C38" i="1" s="1"/>
  <c r="I34" i="1"/>
  <c r="J34" i="1"/>
  <c r="F10" i="1"/>
  <c r="G10" i="1" s="1"/>
  <c r="H10" i="1" s="1"/>
  <c r="I10" i="1" s="1"/>
  <c r="J10" i="1" s="1"/>
  <c r="K10" i="1" s="1"/>
  <c r="L10" i="1" s="1"/>
  <c r="D124" i="1" l="1"/>
  <c r="H124" i="1"/>
  <c r="E124" i="1"/>
  <c r="C124" i="1"/>
  <c r="K124" i="1"/>
  <c r="C128" i="1" s="1"/>
  <c r="F124" i="1"/>
  <c r="C127" i="1" s="1"/>
  <c r="G124" i="1"/>
  <c r="J124" i="1"/>
</calcChain>
</file>

<file path=xl/sharedStrings.xml><?xml version="1.0" encoding="utf-8"?>
<sst xmlns="http://schemas.openxmlformats.org/spreadsheetml/2006/main" count="418" uniqueCount="117">
  <si>
    <t>POR 2021-2027</t>
  </si>
  <si>
    <t>Buget</t>
  </si>
  <si>
    <t>Total Proiecte</t>
  </si>
  <si>
    <t>CDF</t>
  </si>
  <si>
    <t>t+0</t>
  </si>
  <si>
    <t>t+1</t>
  </si>
  <si>
    <t>t+2</t>
  </si>
  <si>
    <t>t+3</t>
  </si>
  <si>
    <t>t+4</t>
  </si>
  <si>
    <t>t+5</t>
  </si>
  <si>
    <t>t+6</t>
  </si>
  <si>
    <t>Region</t>
  </si>
  <si>
    <t>As percentage of target (%)</t>
  </si>
  <si>
    <t>Total</t>
  </si>
  <si>
    <t>Finalised</t>
  </si>
  <si>
    <t>Ongoing</t>
  </si>
  <si>
    <t>New</t>
  </si>
  <si>
    <t>Target</t>
  </si>
  <si>
    <t>CO02</t>
  </si>
  <si>
    <t>CO01</t>
  </si>
  <si>
    <t>LDR</t>
  </si>
  <si>
    <t>Cod</t>
  </si>
  <si>
    <t>Indicator 2014-2020</t>
  </si>
  <si>
    <t>Indicatori din perioada de programare post-2020</t>
  </si>
  <si>
    <t>Indicatori din perioada de programare 2014-2020</t>
  </si>
  <si>
    <t xml:space="preserve">RCO 01 Întreprinderi sprijinite (din care: Micro, mici, mediu, mare) </t>
  </si>
  <si>
    <t>RCO 02 Întreprinderi sprijinite prin granturi</t>
  </si>
  <si>
    <t>1S23: Obiective de patrimoniu cultural restaurat</t>
  </si>
  <si>
    <t>Nr</t>
  </si>
  <si>
    <t>CO01: Investiție productivă: Număr de societăți sprijinite</t>
  </si>
  <si>
    <t>CO02: Investiție productivă: Număr de întreprinderi care beneficiază de grant</t>
  </si>
  <si>
    <t>RCO 18 Locuințe cu o performanță energetică îmbunătățită</t>
  </si>
  <si>
    <t>CO31: Eficiența energetică: Numărul de gospodării cu clasificare mai bună a consumului de energie</t>
  </si>
  <si>
    <t>RCO 56 Lungimea liniilor de tramvai și metrou reconstruite sau modernizate</t>
  </si>
  <si>
    <t>CO15: Transport urban: Lungimea totală a liniilor de tramvai și de metrou noi sau îmbunătățite</t>
  </si>
  <si>
    <t>RCO 67 Capacitatea de clasă a unor facilități de învățământ noi sau modernizatd</t>
  </si>
  <si>
    <t>1S66: Capacitatea insfrastructurii care beneficiază de sprijin (școlară)</t>
  </si>
  <si>
    <t>RCO 77 Numărul de situri culturale și turistice sprijinite</t>
  </si>
  <si>
    <r>
      <rPr>
        <i/>
        <u/>
        <sz val="15"/>
        <color theme="1"/>
        <rFont val="Cambria"/>
        <family val="1"/>
      </rPr>
      <t>2021-2027</t>
    </r>
    <r>
      <rPr>
        <b/>
        <sz val="15"/>
        <color theme="1"/>
        <rFont val="Cambria"/>
        <family val="1"/>
      </rPr>
      <t>: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>OS a (i) Dezvoltarea capacităților de cercetare și inovare și adoptarea tehnologiilor avansate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</si>
  <si>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(i)</t>
    </r>
    <r>
      <rPr>
        <sz val="15"/>
        <color theme="1"/>
        <rFont val="Cambria"/>
        <family val="1"/>
      </rPr>
      <t xml:space="preserve"> Promovarea eficienței energetice și reducerea emisiilor de gaze cu efect de seră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</si>
  <si>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(viii)</t>
    </r>
    <r>
      <rPr>
        <sz val="15"/>
        <color theme="1"/>
        <rFont val="Cambria"/>
        <family val="1"/>
      </rPr>
      <t xml:space="preserve"> Promovarea mobilității urbane multimodale sustenabile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</si>
  <si>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3.</t>
    </r>
    <r>
      <rPr>
        <sz val="15"/>
        <color theme="1"/>
        <rFont val="Cambria"/>
        <family val="1"/>
      </rPr>
      <t xml:space="preserve"> O regiune cu orașe prietenoase cu mediul/ </t>
    </r>
    <r>
      <rPr>
        <b/>
        <sz val="15"/>
        <color theme="1"/>
        <rFont val="Cambria"/>
        <family val="1"/>
      </rPr>
      <t>OS b (vii)</t>
    </r>
    <r>
      <rPr>
        <sz val="15"/>
        <color theme="1"/>
        <rFont val="Cambria"/>
        <family val="1"/>
      </rPr>
      <t xml:space="preserve"> Îmbunătățirea protecției naturii și a biodiversității, a infrastructurii verzi în special în mediul urban și reducerea poluării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</si>
  <si>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4.</t>
    </r>
    <r>
      <rPr>
        <sz val="15"/>
        <color theme="1"/>
        <rFont val="Cambria"/>
        <family val="1"/>
      </rPr>
      <t xml:space="preserve"> O regiune accesibilă/</t>
    </r>
    <r>
      <rPr>
        <b/>
        <sz val="15"/>
        <color theme="1"/>
        <rFont val="Cambria"/>
        <family val="1"/>
      </rPr>
      <t xml:space="preserve">OS c (iii) </t>
    </r>
    <r>
      <rPr>
        <sz val="15"/>
        <color theme="1"/>
        <rFont val="Cambria"/>
        <family val="1"/>
      </rPr>
      <t>Dezvoltarea unei mobilități naționale, regionale și locale durabile, reziliente în fața schimbărilor climatice, inteligente și intermodale, inclusiv îmbunătățirea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</si>
  <si>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5.</t>
    </r>
    <r>
      <rPr>
        <sz val="15"/>
        <color theme="1"/>
        <rFont val="Cambria"/>
        <family val="1"/>
      </rPr>
      <t xml:space="preserve"> O regiune educată/</t>
    </r>
    <r>
      <rPr>
        <b/>
        <sz val="15"/>
        <color theme="1"/>
        <rFont val="Cambria"/>
        <family val="1"/>
      </rPr>
      <t xml:space="preserve">OS d (ii) </t>
    </r>
    <r>
      <rPr>
        <sz val="15"/>
        <color theme="1"/>
        <rFont val="Cambria"/>
        <family val="1"/>
      </rPr>
      <t>Îmbunătățirea accesului la servicii de calitate și favorabile incluziunii în educație, formare și învățarea pe tot parcursul vieții prin dezvoltarea infrastructurii accesului la TEN-T și a mobilității transfrontaliere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</si>
  <si>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zonele urbane</t>
    </r>
  </si>
  <si>
    <r>
      <rPr>
        <i/>
        <u/>
        <sz val="15"/>
        <color theme="1"/>
        <rFont val="Cambria"/>
        <family val="1"/>
      </rPr>
      <t>2021-2027</t>
    </r>
    <r>
      <rPr>
        <sz val="15"/>
        <color theme="1"/>
        <rFont val="Cambria"/>
        <family val="1"/>
      </rPr>
      <t>:</t>
    </r>
    <r>
      <rPr>
        <b/>
        <sz val="15"/>
        <color theme="1"/>
        <rFont val="Cambria"/>
        <family val="1"/>
      </rPr>
      <t xml:space="preserve"> Prioritatea 6.</t>
    </r>
    <r>
      <rPr>
        <sz val="15"/>
        <color theme="1"/>
        <rFont val="Cambria"/>
        <family val="1"/>
      </rPr>
      <t xml:space="preserve"> O regiune atractivă/</t>
    </r>
    <r>
      <rPr>
        <b/>
        <sz val="15"/>
        <color theme="1"/>
        <rFont val="Cambria"/>
        <family val="1"/>
      </rPr>
      <t xml:space="preserve">OS e (ii) </t>
    </r>
    <r>
      <rPr>
        <sz val="15"/>
        <color theme="1"/>
        <rFont val="Cambria"/>
        <family val="1"/>
      </rPr>
      <t>Favorizarea dezvoltării integrate sociale, economice și de mediu la nivel local și a patrimoniului cultural, turismului și securității în afara zonelor urbane</t>
    </r>
  </si>
  <si>
    <t>Valoarea milestone</t>
  </si>
  <si>
    <t>Valorea țintă finală</t>
  </si>
  <si>
    <t>Matching</t>
  </si>
  <si>
    <t>RCO01</t>
  </si>
  <si>
    <t>Estimare valori indicator RCO01</t>
  </si>
  <si>
    <t>RCO18</t>
  </si>
  <si>
    <t>CO31</t>
  </si>
  <si>
    <t>Eficiența energetică: Numărul de gospodării cu clasificare mai bună a consumului de energie</t>
  </si>
  <si>
    <t>Locuințe cu o performanță energetică îmbunătățită</t>
  </si>
  <si>
    <t xml:space="preserve">RCO 56 </t>
  </si>
  <si>
    <t>Lungimea liniilor de tramvai și metrou reconstruite sau modernizate</t>
  </si>
  <si>
    <t>CO15</t>
  </si>
  <si>
    <t>Transport urban: Lungimea totală a liniilor de tramvai și de metrou noi sau îmbunătățite</t>
  </si>
  <si>
    <t>RCO56</t>
  </si>
  <si>
    <t xml:space="preserve">RCO 67 </t>
  </si>
  <si>
    <t>Capacitatea de clasă a unor facilități de învățământ noi sau modernizată</t>
  </si>
  <si>
    <t>1S66</t>
  </si>
  <si>
    <t>Capacitatea insfrastructurii care beneficiază de sprijin (școlară)</t>
  </si>
  <si>
    <t>RCO67</t>
  </si>
  <si>
    <t>RCO 77</t>
  </si>
  <si>
    <t xml:space="preserve"> Numărul de situri culturale și turistice sprijinite</t>
  </si>
  <si>
    <t>1S23</t>
  </si>
  <si>
    <t>Obiective de patrimoniu cultural restaurate</t>
  </si>
  <si>
    <t>RCO77</t>
  </si>
  <si>
    <t>3S15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</si>
  <si>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Promovarea transferului tehnologic/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Creşterea inovării în firme prin susţinerea entităților de inovare şi transfer tehnologic în domenii de specializare inteligentă</t>
    </r>
  </si>
  <si>
    <t>Investiție productivă: Număr de societăți sprijinite</t>
  </si>
  <si>
    <t xml:space="preserve">Întreprinderi sprijinite (din care: Micro, mici, mediu, mare) </t>
  </si>
  <si>
    <t>Investiție productivă: Număr de întreprinderi care beneficiază de grant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</si>
  <si>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(iii) </t>
    </r>
    <r>
      <rPr>
        <sz val="15"/>
        <color theme="1"/>
        <rFont val="Cambria"/>
        <family val="1"/>
      </rPr>
      <t>Impulsionarea creșterii și competitivității IMM-urilor</t>
    </r>
  </si>
  <si>
    <r>
      <rPr>
        <i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POCU</t>
    </r>
    <r>
      <rPr>
        <b/>
        <sz val="15"/>
        <color theme="1"/>
        <rFont val="Cambria"/>
        <family val="1"/>
      </rPr>
      <t xml:space="preserve"> Axa prioritară 3:</t>
    </r>
    <r>
      <rPr>
        <sz val="15"/>
        <color theme="1"/>
        <rFont val="Cambria"/>
        <family val="1"/>
      </rPr>
      <t xml:space="preserve"> Locuri de muncă pentru toți/ </t>
    </r>
    <r>
      <rPr>
        <b/>
        <sz val="15"/>
        <color theme="1"/>
        <rFont val="Cambria"/>
        <family val="1"/>
      </rPr>
      <t>OS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3.12 </t>
    </r>
    <r>
      <rPr>
        <sz val="15"/>
        <color theme="1"/>
        <rFont val="Cambria"/>
        <family val="1"/>
      </rPr>
      <t>Îmbunătățirea nivelului de cunoștințe/ competențe/ aptitudini aferente sectoarelor economice/ domeniilor identificate conform SNC şi SNCDI ale angajaților</t>
    </r>
  </si>
  <si>
    <r>
      <rPr>
        <i/>
        <u/>
        <sz val="15"/>
        <color theme="1"/>
        <rFont val="Cambria"/>
        <family val="1"/>
      </rPr>
      <t>2014-2020:</t>
    </r>
    <r>
      <rPr>
        <b/>
        <sz val="15"/>
        <color theme="1"/>
        <rFont val="Cambria"/>
        <family val="1"/>
      </rPr>
      <t xml:space="preserve"> </t>
    </r>
    <r>
      <rPr>
        <b/>
        <sz val="15"/>
        <color rgb="FFFF0000"/>
        <rFont val="Cambria"/>
        <family val="1"/>
      </rPr>
      <t>POR</t>
    </r>
    <r>
      <rPr>
        <b/>
        <sz val="15"/>
        <color theme="1"/>
        <rFont val="Cambria"/>
        <family val="1"/>
      </rPr>
      <t xml:space="preserve"> Axa prioritară 2</t>
    </r>
    <r>
      <rPr>
        <sz val="15"/>
        <color theme="1"/>
        <rFont val="Cambria"/>
        <family val="1"/>
      </rPr>
      <t xml:space="preserve">. Îmbunătăţirea competitivităţii întreprinderilor mici şi mijlocii/ </t>
    </r>
    <r>
      <rPr>
        <b/>
        <sz val="15"/>
        <color theme="1"/>
        <rFont val="Cambria"/>
        <family val="1"/>
      </rPr>
      <t>OS 2.2</t>
    </r>
    <r>
      <rPr>
        <sz val="15"/>
        <color theme="1"/>
        <rFont val="Cambria"/>
        <family val="1"/>
      </rPr>
      <t xml:space="preserve"> Îmbunătățirea competitivității economice prin creșterea productivității muncii în IMM-uri în sectoarele competitive identificate în SNC</t>
    </r>
  </si>
  <si>
    <t>LEI</t>
  </si>
  <si>
    <t>MDR</t>
  </si>
  <si>
    <t>POR 2014-2020</t>
  </si>
  <si>
    <t>POC 2014-2020</t>
  </si>
  <si>
    <t>1S55</t>
  </si>
  <si>
    <t>RCO14 Public institutions supported to develop digital services, products and processes</t>
  </si>
  <si>
    <t>3S15 Servicii publice aferente evenimentelor de viață aduse la nivelul IV de sofisticare online</t>
  </si>
  <si>
    <t>PO</t>
  </si>
  <si>
    <t>POR</t>
  </si>
  <si>
    <t>POC</t>
  </si>
  <si>
    <t>ap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</si>
  <si>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 xml:space="preserve">POR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3.1 </t>
    </r>
    <r>
      <rPr>
        <sz val="15"/>
        <color theme="1"/>
        <rFont val="Cambria"/>
        <family val="1"/>
      </rPr>
      <t>Creșterea eficienței energetice în clădirile rezidențiale, clădirile publice și sistemele de iluminat public, îndeosebi a celor care înregistrează consumuri energetice mari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</si>
  <si>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3</t>
    </r>
    <r>
      <rPr>
        <sz val="15"/>
        <color theme="1"/>
        <rFont val="Cambria"/>
        <family val="1"/>
      </rPr>
      <t xml:space="preserve">: Sprijinirea tranziției către o economie cu emisii scăzute de carbon/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</si>
  <si>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>Axa prioritară 4</t>
    </r>
    <r>
      <rPr>
        <sz val="15"/>
        <color theme="1"/>
        <rFont val="Cambria"/>
        <family val="1"/>
      </rPr>
      <t xml:space="preserve">: Sprijinirea dezvoltării urbane durabile/ </t>
    </r>
    <r>
      <rPr>
        <b/>
        <sz val="15"/>
        <color theme="1"/>
        <rFont val="Cambria"/>
        <family val="1"/>
      </rPr>
      <t xml:space="preserve">OS 4.2 </t>
    </r>
    <r>
      <rPr>
        <sz val="15"/>
        <color theme="1"/>
        <rFont val="Cambria"/>
        <family val="1"/>
      </rPr>
      <t>Reconversia și refuncționalizarea terenurilor și suprafețelor degradate, vacante sau neutilizate din muncipiile reședință de județ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</si>
  <si>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6: </t>
    </r>
    <r>
      <rPr>
        <sz val="15"/>
        <color theme="1"/>
        <rFont val="Cambria"/>
        <family val="1"/>
      </rPr>
      <t xml:space="preserve">Îmbunătățirea infrastructurii rutiere de importanță regională/ </t>
    </r>
    <r>
      <rPr>
        <b/>
        <sz val="15"/>
        <color theme="1"/>
        <rFont val="Cambria"/>
        <family val="1"/>
      </rPr>
      <t>OS 6.1 Creșterea gradului de accesibilitate a zonelor rurale și urbane situate în proximitatea rețelei TEN-T prin modernizarea drumurilor județene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</si>
  <si>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4: </t>
    </r>
    <r>
      <rPr>
        <sz val="15"/>
        <color theme="1"/>
        <rFont val="Cambria"/>
        <family val="1"/>
      </rPr>
      <t xml:space="preserve">Sprijinirea dezvoltării urbane durabile/ </t>
    </r>
    <r>
      <rPr>
        <b/>
        <sz val="15"/>
        <color theme="1"/>
        <rFont val="Cambria"/>
        <family val="1"/>
      </rPr>
      <t xml:space="preserve">OS 4.1 </t>
    </r>
    <r>
      <rPr>
        <sz val="15"/>
        <color theme="1"/>
        <rFont val="Cambria"/>
        <family val="1"/>
      </rPr>
      <t>Reducerea emisiilor de carbon în municipiile reședință de județ prin investiții bazate pe planurile de mobilitate urbană durabilă</t>
    </r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</si>
  <si>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10: </t>
    </r>
    <r>
      <rPr>
        <sz val="15"/>
        <color theme="1"/>
        <rFont val="Cambria"/>
        <family val="1"/>
      </rPr>
      <t xml:space="preserve">Îmbunătățirea infrastructurii educaționale/ </t>
    </r>
    <r>
      <rPr>
        <b/>
        <sz val="15"/>
        <color theme="1"/>
        <rFont val="Cambria"/>
        <family val="1"/>
      </rPr>
      <t>OS 10.1 - OS 10.3</t>
    </r>
  </si>
  <si>
    <t>Capacitatea insfrastructurii care beneficiază de sprijin universitară</t>
  </si>
  <si>
    <t>RCO67 - 1S66</t>
  </si>
  <si>
    <t>RCO67 - 1S55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</si>
  <si>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5: </t>
    </r>
    <r>
      <rPr>
        <sz val="15"/>
        <color theme="1"/>
        <rFont val="Cambria"/>
        <family val="1"/>
      </rPr>
      <t xml:space="preserve">Îmbunătățirea mediului urban și conservarea, protecția și valorificarea durabilă a patrimoniului cultural/ </t>
    </r>
    <r>
      <rPr>
        <b/>
        <sz val="15"/>
        <color theme="1"/>
        <rFont val="Cambria"/>
        <family val="1"/>
      </rPr>
      <t xml:space="preserve">OS 5.1 </t>
    </r>
    <r>
      <rPr>
        <sz val="15"/>
        <color theme="1"/>
        <rFont val="Cambria"/>
        <family val="1"/>
      </rPr>
      <t>Impulsionarea dezvoltării locale prin conservarea, protejarea și valorificarea patrimoniului cultural și a identității culturale</t>
    </r>
  </si>
  <si>
    <t>Nu sunt indicatori similari</t>
  </si>
  <si>
    <r>
      <rPr>
        <i/>
        <u/>
        <sz val="15"/>
        <color theme="1"/>
        <rFont val="Cambria"/>
        <family val="1"/>
      </rPr>
      <t>2014-2020</t>
    </r>
    <r>
      <rPr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POR</t>
    </r>
    <r>
      <rPr>
        <sz val="15"/>
        <color theme="1"/>
        <rFont val="Cambria"/>
        <family val="1"/>
      </rPr>
      <t xml:space="preserve"> </t>
    </r>
    <r>
      <rPr>
        <b/>
        <sz val="15"/>
        <color theme="1"/>
        <rFont val="Cambria"/>
        <family val="1"/>
      </rPr>
      <t xml:space="preserve">Axa prioritară 7: </t>
    </r>
    <r>
      <rPr>
        <sz val="15"/>
        <color theme="1"/>
        <rFont val="Cambria"/>
        <family val="1"/>
      </rPr>
      <t xml:space="preserve">Diversificarea economiilor locale prin dezvoltarea durabilă a turismului/ </t>
    </r>
    <r>
      <rPr>
        <b/>
        <sz val="15"/>
        <color theme="1"/>
        <rFont val="Cambria"/>
        <family val="1"/>
      </rPr>
      <t xml:space="preserve">OS 7.1 </t>
    </r>
    <r>
      <rPr>
        <sz val="15"/>
        <color theme="1"/>
        <rFont val="Cambria"/>
        <family val="1"/>
      </rPr>
      <t>Creșterea numărului mediu de salariați în stațiunile turistice</t>
    </r>
  </si>
  <si>
    <t>Prognoză 2020-2023</t>
  </si>
  <si>
    <t>Prognoză 2021-2027</t>
  </si>
  <si>
    <t>Prognoză 2014-2020</t>
  </si>
  <si>
    <t>Date 2014-2020</t>
  </si>
  <si>
    <t>Valoarea indicator CDF</t>
  </si>
  <si>
    <t>Indicatori</t>
  </si>
  <si>
    <t>Durata medie</t>
  </si>
  <si>
    <t>Buget mediu</t>
  </si>
  <si>
    <t>CDF Nr. Proiecte</t>
  </si>
  <si>
    <t>Număr proiecte CDF</t>
  </si>
  <si>
    <t>Rata rambursării</t>
  </si>
  <si>
    <t>RCO05</t>
  </si>
  <si>
    <t>Întreprinderi noi sprijinite</t>
  </si>
  <si>
    <r>
      <rPr>
        <i/>
        <u/>
        <sz val="15"/>
        <color theme="1"/>
        <rFont val="Cambria"/>
        <family val="1"/>
      </rPr>
      <t>2014-2020</t>
    </r>
    <r>
      <rPr>
        <b/>
        <sz val="15"/>
        <color theme="1"/>
        <rFont val="Cambria"/>
        <family val="1"/>
      </rPr>
      <t xml:space="preserve">: </t>
    </r>
    <r>
      <rPr>
        <b/>
        <sz val="15"/>
        <color rgb="FFFF0000"/>
        <rFont val="Cambria"/>
        <family val="1"/>
      </rPr>
      <t>POC</t>
    </r>
    <r>
      <rPr>
        <b/>
        <sz val="15"/>
        <color theme="1"/>
        <rFont val="Cambria"/>
        <family val="1"/>
      </rPr>
      <t xml:space="preserve"> Axa prioritară 1: </t>
    </r>
    <r>
      <rPr>
        <sz val="15"/>
        <color theme="1"/>
        <rFont val="Cambria"/>
        <family val="1"/>
      </rPr>
      <t>Consolidarea cercetării, dezvoltării tehnologice și inovării/</t>
    </r>
    <r>
      <rPr>
        <b/>
        <sz val="15"/>
        <color theme="1"/>
        <rFont val="Cambria"/>
        <family val="1"/>
      </rPr>
      <t>OS 1.1</t>
    </r>
    <r>
      <rPr>
        <sz val="15"/>
        <color theme="1"/>
        <rFont val="Cambria"/>
        <family val="1"/>
      </rPr>
      <t xml:space="preserve"> Creșterea capacității de CDI în domeniile de specializare inteligentă și în sănătate</t>
    </r>
  </si>
  <si>
    <t>Nord-Est</t>
  </si>
  <si>
    <r>
      <rPr>
        <i/>
        <u/>
        <sz val="15"/>
        <color theme="1"/>
        <rFont val="Cambria"/>
        <family val="1"/>
      </rPr>
      <t>2021-2027:</t>
    </r>
    <r>
      <rPr>
        <b/>
        <sz val="15"/>
        <color theme="1"/>
        <rFont val="Cambria"/>
        <family val="1"/>
      </rPr>
      <t xml:space="preserve"> Prioritatea 1</t>
    </r>
    <r>
      <rPr>
        <sz val="15"/>
        <color theme="1"/>
        <rFont val="Cambria"/>
        <family val="1"/>
      </rPr>
      <t xml:space="preserve">. O regiune competitivă prin inovare, digitalizare și întreprinderi dinamice/ </t>
    </r>
    <r>
      <rPr>
        <b/>
        <sz val="15"/>
        <color theme="1"/>
        <rFont val="Cambria"/>
        <family val="1"/>
      </rPr>
      <t xml:space="preserve">OS a (iv) </t>
    </r>
    <r>
      <rPr>
        <sz val="15"/>
        <color theme="1"/>
        <rFont val="Cambria"/>
        <family val="1"/>
      </rPr>
      <t>Dezvoltarea competențelor pentru specializare inteligentă, tranziție industrială și antreprenoriat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</si>
</sst>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??_-;_-@_-"/>
    <numFmt numFmtId="165" formatCode="0.000"/>
    <numFmt numFmtId="166" formatCode="0.0"/>
    <numFmt numFmtId="167" formatCode="#,##0.00000"/>
    <numFmt numFmtId="168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FFFFFF"/>
      <name val="Calisto MT"/>
      <family val="1"/>
    </font>
    <font>
      <b/>
      <sz val="10"/>
      <color rgb="FF000000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sz val="10"/>
      <color theme="1"/>
      <name val="Calisto MT"/>
      <family val="1"/>
    </font>
    <font>
      <b/>
      <sz val="10"/>
      <color rgb="FFFFFFFF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5"/>
      <color theme="1"/>
      <name val="Cambria"/>
      <family val="1"/>
    </font>
    <font>
      <sz val="11"/>
      <color theme="1"/>
      <name val="Cambria"/>
      <family val="1"/>
    </font>
    <font>
      <sz val="15"/>
      <color theme="1"/>
      <name val="Cambria"/>
      <family val="1"/>
    </font>
    <font>
      <b/>
      <sz val="11"/>
      <color theme="1"/>
      <name val="Cambria"/>
      <family val="1"/>
    </font>
    <font>
      <i/>
      <u/>
      <sz val="15"/>
      <color theme="1"/>
      <name val="Cambria"/>
      <family val="1"/>
    </font>
    <font>
      <b/>
      <sz val="11"/>
      <color theme="0"/>
      <name val="Cambria"/>
      <family val="1"/>
    </font>
    <font>
      <i/>
      <sz val="11"/>
      <name val="Cambria"/>
      <family val="1"/>
    </font>
    <font>
      <sz val="11"/>
      <color rgb="FF0000FF"/>
      <name val="Cambria"/>
      <family val="1"/>
    </font>
    <font>
      <b/>
      <u/>
      <sz val="22"/>
      <color theme="1"/>
      <name val="Cambria"/>
      <family val="1"/>
    </font>
    <font>
      <b/>
      <sz val="10"/>
      <color rgb="FFFF0000"/>
      <name val="Cambria"/>
      <family val="1"/>
    </font>
    <font>
      <b/>
      <sz val="15"/>
      <color rgb="FFFF0000"/>
      <name val="Cambria"/>
      <family val="1"/>
    </font>
    <font>
      <i/>
      <sz val="15"/>
      <color theme="1"/>
      <name val="Cambria"/>
      <family val="1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639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5446E"/>
        <bgColor rgb="FF000000"/>
      </patternFill>
    </fill>
    <fill>
      <patternFill patternType="solid">
        <fgColor rgb="FFDAF3F2"/>
        <bgColor rgb="FF000000"/>
      </patternFill>
    </fill>
    <fill>
      <patternFill patternType="solid">
        <fgColor rgb="FFF3DAE2"/>
        <bgColor rgb="FF000000"/>
      </patternFill>
    </fill>
    <fill>
      <patternFill patternType="solid">
        <fgColor rgb="FFF3F7C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3"/>
    <xf numFmtId="0" fontId="2" fillId="3" borderId="4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8">
    <xf numFmtId="0" fontId="0" fillId="0" borderId="0" xfId="0"/>
    <xf numFmtId="0" fontId="6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164" fontId="11" fillId="7" borderId="8" xfId="3" applyNumberFormat="1" applyFont="1" applyFill="1" applyBorder="1"/>
    <xf numFmtId="164" fontId="11" fillId="7" borderId="9" xfId="3" applyNumberFormat="1" applyFont="1" applyFill="1" applyBorder="1"/>
    <xf numFmtId="164" fontId="11" fillId="7" borderId="7" xfId="3" applyNumberFormat="1" applyFont="1" applyFill="1" applyBorder="1"/>
    <xf numFmtId="0" fontId="11" fillId="5" borderId="11" xfId="0" applyFont="1" applyFill="1" applyBorder="1"/>
    <xf numFmtId="10" fontId="11" fillId="7" borderId="11" xfId="4" applyNumberFormat="1" applyFont="1" applyFill="1" applyBorder="1"/>
    <xf numFmtId="164" fontId="11" fillId="7" borderId="11" xfId="3" applyNumberFormat="1" applyFont="1" applyFill="1" applyBorder="1"/>
    <xf numFmtId="164" fontId="11" fillId="7" borderId="12" xfId="3" applyNumberFormat="1" applyFont="1" applyFill="1" applyBorder="1"/>
    <xf numFmtId="164" fontId="11" fillId="7" borderId="10" xfId="3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5" fillId="0" borderId="0" xfId="0" applyFont="1"/>
    <xf numFmtId="0" fontId="14" fillId="0" borderId="2" xfId="0" applyFont="1" applyBorder="1"/>
    <xf numFmtId="0" fontId="4" fillId="0" borderId="0" xfId="0" applyFont="1"/>
    <xf numFmtId="0" fontId="16" fillId="0" borderId="0" xfId="0" applyFont="1"/>
    <xf numFmtId="164" fontId="10" fillId="10" borderId="7" xfId="3" applyNumberFormat="1" applyFont="1" applyFill="1" applyBorder="1"/>
    <xf numFmtId="164" fontId="10" fillId="10" borderId="8" xfId="3" applyNumberFormat="1" applyFont="1" applyFill="1" applyBorder="1"/>
    <xf numFmtId="164" fontId="10" fillId="10" borderId="9" xfId="3" applyNumberFormat="1" applyFont="1" applyFill="1" applyBorder="1"/>
    <xf numFmtId="164" fontId="10" fillId="10" borderId="18" xfId="3" applyNumberFormat="1" applyFont="1" applyFill="1" applyBorder="1"/>
    <xf numFmtId="0" fontId="10" fillId="10" borderId="13" xfId="3" applyNumberFormat="1" applyFont="1" applyFill="1" applyBorder="1"/>
    <xf numFmtId="0" fontId="10" fillId="10" borderId="14" xfId="3" applyNumberFormat="1" applyFont="1" applyFill="1" applyBorder="1"/>
    <xf numFmtId="0" fontId="10" fillId="10" borderId="15" xfId="3" applyNumberFormat="1" applyFont="1" applyFill="1" applyBorder="1"/>
    <xf numFmtId="0" fontId="10" fillId="10" borderId="19" xfId="3" applyNumberFormat="1" applyFont="1" applyFill="1" applyBorder="1"/>
    <xf numFmtId="0" fontId="10" fillId="12" borderId="10" xfId="0" applyFont="1" applyFill="1" applyBorder="1"/>
    <xf numFmtId="0" fontId="10" fillId="12" borderId="11" xfId="0" applyFont="1" applyFill="1" applyBorder="1"/>
    <xf numFmtId="0" fontId="14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164" fontId="11" fillId="7" borderId="16" xfId="3" applyNumberFormat="1" applyFont="1" applyFill="1" applyBorder="1"/>
    <xf numFmtId="164" fontId="11" fillId="7" borderId="17" xfId="3" applyNumberFormat="1" applyFont="1" applyFill="1" applyBorder="1"/>
    <xf numFmtId="0" fontId="14" fillId="13" borderId="0" xfId="0" applyFont="1" applyFill="1"/>
    <xf numFmtId="0" fontId="18" fillId="11" borderId="0" xfId="1" applyFont="1" applyFill="1" applyBorder="1"/>
    <xf numFmtId="1" fontId="19" fillId="13" borderId="0" xfId="0" applyNumberFormat="1" applyFont="1" applyFill="1"/>
    <xf numFmtId="1" fontId="19" fillId="0" borderId="0" xfId="0" applyNumberFormat="1" applyFont="1"/>
    <xf numFmtId="0" fontId="18" fillId="11" borderId="0" xfId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8" fillId="11" borderId="0" xfId="1" applyFont="1" applyFill="1" applyBorder="1" applyAlignment="1">
      <alignment horizontal="left"/>
    </xf>
    <xf numFmtId="3" fontId="20" fillId="3" borderId="4" xfId="2" applyNumberFormat="1" applyFont="1" applyProtection="1">
      <protection locked="0"/>
    </xf>
    <xf numFmtId="4" fontId="20" fillId="3" borderId="4" xfId="2" applyNumberFormat="1" applyFont="1" applyProtection="1">
      <protection locked="0"/>
    </xf>
    <xf numFmtId="0" fontId="16" fillId="15" borderId="28" xfId="0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 vertical="center"/>
    </xf>
    <xf numFmtId="2" fontId="14" fillId="14" borderId="0" xfId="0" applyNumberFormat="1" applyFont="1" applyFill="1"/>
    <xf numFmtId="1" fontId="14" fillId="14" borderId="0" xfId="0" applyNumberFormat="1" applyFont="1" applyFill="1"/>
    <xf numFmtId="0" fontId="18" fillId="11" borderId="0" xfId="0" applyFont="1" applyFill="1" applyBorder="1" applyAlignment="1">
      <alignment horizontal="center"/>
    </xf>
    <xf numFmtId="167" fontId="20" fillId="3" borderId="4" xfId="2" applyNumberFormat="1" applyFont="1" applyProtection="1">
      <protection locked="0"/>
    </xf>
    <xf numFmtId="1" fontId="16" fillId="14" borderId="0" xfId="0" applyNumberFormat="1" applyFont="1" applyFill="1"/>
    <xf numFmtId="43" fontId="14" fillId="13" borderId="0" xfId="3" applyFont="1" applyFill="1"/>
    <xf numFmtId="1" fontId="20" fillId="3" borderId="4" xfId="2" applyNumberFormat="1" applyFont="1" applyProtection="1">
      <protection locked="0"/>
    </xf>
    <xf numFmtId="2" fontId="14" fillId="13" borderId="0" xfId="0" applyNumberFormat="1" applyFont="1" applyFill="1"/>
    <xf numFmtId="2" fontId="20" fillId="3" borderId="4" xfId="2" applyNumberFormat="1" applyFont="1" applyProtection="1">
      <protection locked="0"/>
    </xf>
    <xf numFmtId="165" fontId="14" fillId="13" borderId="0" xfId="0" applyNumberFormat="1" applyFont="1" applyFill="1"/>
    <xf numFmtId="4" fontId="14" fillId="13" borderId="0" xfId="3" applyNumberFormat="1" applyFont="1" applyFill="1"/>
    <xf numFmtId="0" fontId="4" fillId="0" borderId="1" xfId="0" applyFont="1" applyBorder="1"/>
    <xf numFmtId="4" fontId="14" fillId="13" borderId="0" xfId="0" applyNumberFormat="1" applyFont="1" applyFill="1"/>
    <xf numFmtId="0" fontId="21" fillId="0" borderId="0" xfId="0" applyFont="1" applyBorder="1" applyAlignment="1">
      <alignment horizontal="center" vertical="center"/>
    </xf>
    <xf numFmtId="0" fontId="22" fillId="0" borderId="0" xfId="0" applyFont="1"/>
    <xf numFmtId="0" fontId="14" fillId="0" borderId="0" xfId="0" applyFont="1" applyFill="1"/>
    <xf numFmtId="0" fontId="16" fillId="15" borderId="28" xfId="0" applyFont="1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0" fontId="15" fillId="0" borderId="0" xfId="0" applyFont="1" applyFill="1"/>
    <xf numFmtId="0" fontId="4" fillId="0" borderId="0" xfId="0" applyFont="1" applyFill="1"/>
    <xf numFmtId="0" fontId="15" fillId="0" borderId="0" xfId="0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2" fillId="5" borderId="10" xfId="0" applyFont="1" applyFill="1" applyBorder="1"/>
    <xf numFmtId="10" fontId="11" fillId="7" borderId="20" xfId="4" applyNumberFormat="1" applyFont="1" applyFill="1" applyBorder="1"/>
    <xf numFmtId="0" fontId="11" fillId="5" borderId="30" xfId="0" applyFont="1" applyFill="1" applyBorder="1"/>
    <xf numFmtId="0" fontId="12" fillId="5" borderId="32" xfId="0" applyFont="1" applyFill="1" applyBorder="1"/>
    <xf numFmtId="164" fontId="11" fillId="6" borderId="12" xfId="3" applyNumberFormat="1" applyFont="1" applyFill="1" applyBorder="1" applyAlignment="1">
      <alignment vertical="center" wrapText="1"/>
    </xf>
    <xf numFmtId="0" fontId="12" fillId="5" borderId="35" xfId="0" applyFont="1" applyFill="1" applyBorder="1"/>
    <xf numFmtId="0" fontId="11" fillId="5" borderId="36" xfId="0" applyFont="1" applyFill="1" applyBorder="1"/>
    <xf numFmtId="164" fontId="11" fillId="6" borderId="37" xfId="3" applyNumberFormat="1" applyFont="1" applyFill="1" applyBorder="1" applyAlignment="1">
      <alignment vertical="center" wrapText="1"/>
    </xf>
    <xf numFmtId="10" fontId="11" fillId="7" borderId="38" xfId="4" applyNumberFormat="1" applyFont="1" applyFill="1" applyBorder="1"/>
    <xf numFmtId="164" fontId="11" fillId="7" borderId="40" xfId="3" applyNumberFormat="1" applyFont="1" applyFill="1" applyBorder="1"/>
    <xf numFmtId="164" fontId="11" fillId="7" borderId="41" xfId="3" applyNumberFormat="1" applyFont="1" applyFill="1" applyBorder="1"/>
    <xf numFmtId="164" fontId="11" fillId="7" borderId="42" xfId="3" applyNumberFormat="1" applyFont="1" applyFill="1" applyBorder="1"/>
    <xf numFmtId="164" fontId="11" fillId="7" borderId="31" xfId="3" applyNumberFormat="1" applyFont="1" applyFill="1" applyBorder="1"/>
    <xf numFmtId="0" fontId="10" fillId="10" borderId="10" xfId="3" applyNumberFormat="1" applyFont="1" applyFill="1" applyBorder="1"/>
    <xf numFmtId="0" fontId="10" fillId="10" borderId="11" xfId="3" applyNumberFormat="1" applyFont="1" applyFill="1" applyBorder="1"/>
    <xf numFmtId="0" fontId="10" fillId="10" borderId="12" xfId="3" applyNumberFormat="1" applyFont="1" applyFill="1" applyBorder="1"/>
    <xf numFmtId="10" fontId="11" fillId="7" borderId="17" xfId="4" applyNumberFormat="1" applyFont="1" applyFill="1" applyBorder="1"/>
    <xf numFmtId="164" fontId="11" fillId="7" borderId="30" xfId="3" applyNumberFormat="1" applyFont="1" applyFill="1" applyBorder="1"/>
    <xf numFmtId="164" fontId="11" fillId="7" borderId="32" xfId="3" applyNumberFormat="1" applyFont="1" applyFill="1" applyBorder="1"/>
    <xf numFmtId="164" fontId="11" fillId="7" borderId="33" xfId="3" applyNumberFormat="1" applyFont="1" applyFill="1" applyBorder="1"/>
    <xf numFmtId="164" fontId="11" fillId="7" borderId="44" xfId="3" applyNumberFormat="1" applyFont="1" applyFill="1" applyBorder="1"/>
    <xf numFmtId="0" fontId="12" fillId="5" borderId="31" xfId="0" applyFont="1" applyFill="1" applyBorder="1"/>
    <xf numFmtId="0" fontId="11" fillId="5" borderId="40" xfId="0" applyFont="1" applyFill="1" applyBorder="1"/>
    <xf numFmtId="10" fontId="11" fillId="7" borderId="39" xfId="4" applyNumberFormat="1" applyFont="1" applyFill="1" applyBorder="1"/>
    <xf numFmtId="164" fontId="11" fillId="6" borderId="45" xfId="3" applyNumberFormat="1" applyFont="1" applyFill="1" applyBorder="1" applyAlignment="1">
      <alignment vertical="center" wrapText="1"/>
    </xf>
    <xf numFmtId="164" fontId="11" fillId="6" borderId="6" xfId="3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0" fillId="12" borderId="20" xfId="0" applyFont="1" applyFill="1" applyBorder="1"/>
    <xf numFmtId="0" fontId="12" fillId="5" borderId="38" xfId="0" applyFont="1" applyFill="1" applyBorder="1"/>
    <xf numFmtId="0" fontId="12" fillId="5" borderId="34" xfId="0" applyFont="1" applyFill="1" applyBorder="1"/>
    <xf numFmtId="0" fontId="12" fillId="5" borderId="20" xfId="0" applyFont="1" applyFill="1" applyBorder="1"/>
    <xf numFmtId="0" fontId="12" fillId="5" borderId="39" xfId="0" applyFont="1" applyFill="1" applyBorder="1"/>
    <xf numFmtId="164" fontId="11" fillId="7" borderId="35" xfId="3" applyNumberFormat="1" applyFont="1" applyFill="1" applyBorder="1"/>
    <xf numFmtId="164" fontId="11" fillId="7" borderId="36" xfId="3" applyNumberFormat="1" applyFont="1" applyFill="1" applyBorder="1"/>
    <xf numFmtId="164" fontId="11" fillId="7" borderId="43" xfId="3" applyNumberFormat="1" applyFont="1" applyFill="1" applyBorder="1"/>
    <xf numFmtId="164" fontId="11" fillId="7" borderId="37" xfId="3" applyNumberFormat="1" applyFont="1" applyFill="1" applyBorder="1"/>
    <xf numFmtId="0" fontId="12" fillId="5" borderId="46" xfId="0" applyFont="1" applyFill="1" applyBorder="1"/>
    <xf numFmtId="0" fontId="12" fillId="5" borderId="47" xfId="0" applyFont="1" applyFill="1" applyBorder="1"/>
    <xf numFmtId="0" fontId="11" fillId="5" borderId="48" xfId="0" applyFont="1" applyFill="1" applyBorder="1"/>
    <xf numFmtId="164" fontId="11" fillId="6" borderId="49" xfId="3" applyNumberFormat="1" applyFont="1" applyFill="1" applyBorder="1" applyAlignment="1">
      <alignment vertical="center" wrapText="1"/>
    </xf>
    <xf numFmtId="10" fontId="11" fillId="7" borderId="47" xfId="4" applyNumberFormat="1" applyFont="1" applyFill="1" applyBorder="1"/>
    <xf numFmtId="10" fontId="11" fillId="7" borderId="48" xfId="4" applyNumberFormat="1" applyFont="1" applyFill="1" applyBorder="1"/>
    <xf numFmtId="10" fontId="11" fillId="7" borderId="50" xfId="4" applyNumberFormat="1" applyFont="1" applyFill="1" applyBorder="1"/>
    <xf numFmtId="164" fontId="11" fillId="7" borderId="46" xfId="3" applyNumberFormat="1" applyFont="1" applyFill="1" applyBorder="1"/>
    <xf numFmtId="164" fontId="11" fillId="7" borderId="48" xfId="3" applyNumberFormat="1" applyFont="1" applyFill="1" applyBorder="1"/>
    <xf numFmtId="164" fontId="11" fillId="7" borderId="50" xfId="3" applyNumberFormat="1" applyFont="1" applyFill="1" applyBorder="1"/>
    <xf numFmtId="164" fontId="11" fillId="7" borderId="49" xfId="3" applyNumberFormat="1" applyFont="1" applyFill="1" applyBorder="1"/>
    <xf numFmtId="0" fontId="12" fillId="5" borderId="7" xfId="0" applyFont="1" applyFill="1" applyBorder="1"/>
    <xf numFmtId="0" fontId="12" fillId="5" borderId="18" xfId="0" applyFont="1" applyFill="1" applyBorder="1"/>
    <xf numFmtId="0" fontId="11" fillId="5" borderId="8" xfId="0" applyFont="1" applyFill="1" applyBorder="1"/>
    <xf numFmtId="164" fontId="11" fillId="6" borderId="9" xfId="3" applyNumberFormat="1" applyFont="1" applyFill="1" applyBorder="1" applyAlignment="1">
      <alignment vertical="center" wrapText="1"/>
    </xf>
    <xf numFmtId="10" fontId="11" fillId="7" borderId="18" xfId="4" applyNumberFormat="1" applyFont="1" applyFill="1" applyBorder="1"/>
    <xf numFmtId="10" fontId="11" fillId="7" borderId="8" xfId="4" applyNumberFormat="1" applyFont="1" applyFill="1" applyBorder="1"/>
    <xf numFmtId="10" fontId="11" fillId="7" borderId="16" xfId="4" applyNumberFormat="1" applyFont="1" applyFill="1" applyBorder="1"/>
    <xf numFmtId="0" fontId="16" fillId="15" borderId="5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8" fillId="11" borderId="0" xfId="1" applyFont="1" applyFill="1" applyBorder="1" applyAlignment="1">
      <alignment horizontal="center" vertical="center"/>
    </xf>
    <xf numFmtId="164" fontId="11" fillId="6" borderId="53" xfId="3" applyNumberFormat="1" applyFont="1" applyFill="1" applyBorder="1" applyAlignment="1">
      <alignment vertical="center" wrapText="1"/>
    </xf>
    <xf numFmtId="0" fontId="10" fillId="10" borderId="20" xfId="3" applyNumberFormat="1" applyFont="1" applyFill="1" applyBorder="1"/>
    <xf numFmtId="10" fontId="11" fillId="7" borderId="7" xfId="4" applyNumberFormat="1" applyFont="1" applyFill="1" applyBorder="1"/>
    <xf numFmtId="10" fontId="11" fillId="7" borderId="54" xfId="4" applyNumberFormat="1" applyFont="1" applyFill="1" applyBorder="1"/>
    <xf numFmtId="10" fontId="11" fillId="7" borderId="31" xfId="4" applyNumberFormat="1" applyFont="1" applyFill="1" applyBorder="1"/>
    <xf numFmtId="10" fontId="11" fillId="7" borderId="29" xfId="4" applyNumberFormat="1" applyFont="1" applyFill="1" applyBorder="1"/>
    <xf numFmtId="0" fontId="16" fillId="15" borderId="28" xfId="0" applyFont="1" applyFill="1" applyBorder="1" applyAlignment="1">
      <alignment horizontal="center" vertical="center"/>
    </xf>
    <xf numFmtId="3" fontId="14" fillId="13" borderId="0" xfId="0" applyNumberFormat="1" applyFont="1" applyFill="1"/>
    <xf numFmtId="3" fontId="14" fillId="13" borderId="0" xfId="3" applyNumberFormat="1" applyFont="1" applyFill="1"/>
    <xf numFmtId="1" fontId="14" fillId="0" borderId="0" xfId="0" applyNumberFormat="1" applyFont="1"/>
    <xf numFmtId="168" fontId="20" fillId="3" borderId="4" xfId="3" applyNumberFormat="1" applyFont="1" applyFill="1" applyBorder="1" applyProtection="1">
      <protection locked="0"/>
    </xf>
    <xf numFmtId="168" fontId="14" fillId="0" borderId="0" xfId="3" applyNumberFormat="1" applyFont="1"/>
    <xf numFmtId="168" fontId="4" fillId="0" borderId="0" xfId="3" applyNumberFormat="1" applyFont="1"/>
    <xf numFmtId="168" fontId="18" fillId="11" borderId="0" xfId="3" applyNumberFormat="1" applyFont="1" applyFill="1" applyBorder="1" applyAlignment="1">
      <alignment horizontal="center"/>
    </xf>
    <xf numFmtId="168" fontId="14" fillId="0" borderId="0" xfId="3" applyNumberFormat="1" applyFont="1" applyBorder="1"/>
    <xf numFmtId="168" fontId="4" fillId="0" borderId="0" xfId="3" applyNumberFormat="1" applyFont="1" applyBorder="1"/>
    <xf numFmtId="168" fontId="19" fillId="0" borderId="0" xfId="3" applyNumberFormat="1" applyFont="1"/>
    <xf numFmtId="0" fontId="16" fillId="15" borderId="26" xfId="0" applyFont="1" applyFill="1" applyBorder="1" applyAlignment="1">
      <alignment horizontal="center"/>
    </xf>
    <xf numFmtId="0" fontId="16" fillId="15" borderId="27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15" borderId="51" xfId="0" applyFont="1" applyFill="1" applyBorder="1" applyAlignment="1">
      <alignment horizontal="center" vertical="center"/>
    </xf>
    <xf numFmtId="0" fontId="16" fillId="15" borderId="28" xfId="0" applyFont="1" applyFill="1" applyBorder="1" applyAlignment="1">
      <alignment horizontal="center" vertical="center"/>
    </xf>
    <xf numFmtId="166" fontId="21" fillId="0" borderId="2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10" fillId="12" borderId="7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Comma" xfId="3" builtinId="3"/>
    <cellStyle name="InputCellNumber" xfId="2" xr:uid="{D09FA139-30CB-40E8-8FDF-B614FC39648A}"/>
    <cellStyle name="Normal" xfId="0" builtinId="0"/>
    <cellStyle name="Percent" xfId="4" builtinId="5"/>
    <cellStyle name="Table Label" xfId="1" xr:uid="{4349F5A6-76A7-4094-BD4B-338F797F8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CDF!$B$110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CDF!$C$109:$I$109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CDF!$C$110:$I$110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A-4DF8-A509-7B7A1D7CD40F}"/>
            </c:ext>
          </c:extLst>
        </c:ser>
        <c:ser>
          <c:idx val="1"/>
          <c:order val="1"/>
          <c:tx>
            <c:strRef>
              <c:f>CDF!$B$111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CDF!$C$109:$I$109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CDF!$C$111:$I$111</c:f>
              <c:numCache>
                <c:formatCode>0.00</c:formatCode>
                <c:ptCount val="7"/>
                <c:pt idx="0">
                  <c:v>60.2079957557252</c:v>
                </c:pt>
                <c:pt idx="1">
                  <c:v>88.779415702566268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A-4DF8-A509-7B7A1D7C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CDF!$B$371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CDF!$C$370:$I$370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CDF!$C$371:$I$371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2-48FB-BA4A-F73D03E89A9E}"/>
            </c:ext>
          </c:extLst>
        </c:ser>
        <c:ser>
          <c:idx val="1"/>
          <c:order val="1"/>
          <c:tx>
            <c:strRef>
              <c:f>CDF!$B$372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CDF!$C$370:$I$370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CDF!$C$372:$I$372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2-48FB-BA4A-F73D03E8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CDF!$B$367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CDF!$C$366:$K$366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CDF!$C$367:$K$367</c:f>
              <c:numCache>
                <c:formatCode>0</c:formatCode>
                <c:ptCount val="9"/>
                <c:pt idx="0">
                  <c:v>1.2734198049649306</c:v>
                </c:pt>
                <c:pt idx="1">
                  <c:v>3.1460959887368873</c:v>
                </c:pt>
                <c:pt idx="2">
                  <c:v>7.1910765456843135</c:v>
                </c:pt>
                <c:pt idx="3">
                  <c:v>12.209848718193157</c:v>
                </c:pt>
                <c:pt idx="4">
                  <c:v>15.505758801631803</c:v>
                </c:pt>
                <c:pt idx="5">
                  <c:v>18.801668885070448</c:v>
                </c:pt>
                <c:pt idx="6">
                  <c:v>22.09757896850909</c:v>
                </c:pt>
                <c:pt idx="7">
                  <c:v>22.09757896850909</c:v>
                </c:pt>
                <c:pt idx="8">
                  <c:v>22.09757896850909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F-4983-8DEB-9EBC503D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CDF!$C$14:$K$14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CDF!$C$15:$K$15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19.157266570457299</c:v>
                </c:pt>
                <c:pt idx="4">
                  <c:v>57.471799711371894</c:v>
                </c:pt>
                <c:pt idx="5">
                  <c:v>95.786332852286506</c:v>
                </c:pt>
                <c:pt idx="6">
                  <c:v>134.1008659932011</c:v>
                </c:pt>
                <c:pt idx="7">
                  <c:v>134.1008659932011</c:v>
                </c:pt>
                <c:pt idx="8">
                  <c:v>134.1008659932011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9-4712-9338-3E385CA8A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CDF!$B$19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CDF!$C$19:$I$19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334-B4DA-5E53D4368F0A}"/>
            </c:ext>
          </c:extLst>
        </c:ser>
        <c:ser>
          <c:idx val="1"/>
          <c:order val="1"/>
          <c:tx>
            <c:strRef>
              <c:f>CDF!$B$20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CDF!$C$18:$I$18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CDF!$C$20:$I$20</c:f>
              <c:numCache>
                <c:formatCode>0.00</c:formatCode>
                <c:ptCount val="7"/>
                <c:pt idx="0">
                  <c:v>51.541076352037877</c:v>
                </c:pt>
                <c:pt idx="1">
                  <c:v>80.227959214184182</c:v>
                </c:pt>
                <c:pt idx="2">
                  <c:v>95.078987219877021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334-B4DA-5E53D436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CDF!$C$33:$K$33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CDF!$C$34:$K$34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8.2102571016245562</c:v>
                </c:pt>
                <c:pt idx="4">
                  <c:v>24.630771304873669</c:v>
                </c:pt>
                <c:pt idx="5">
                  <c:v>41.051285508122788</c:v>
                </c:pt>
                <c:pt idx="6">
                  <c:v>57.471799711371894</c:v>
                </c:pt>
                <c:pt idx="7">
                  <c:v>57.471799711371894</c:v>
                </c:pt>
                <c:pt idx="8">
                  <c:v>57.471799711371894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E-40D7-BD40-335295735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CDF!$C$123:$K$123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CDF!$C$124:$K$124</c:f>
              <c:numCache>
                <c:formatCode>0</c:formatCode>
                <c:ptCount val="9"/>
                <c:pt idx="0">
                  <c:v>0.39918127391194452</c:v>
                </c:pt>
                <c:pt idx="1">
                  <c:v>2.3950876434716668</c:v>
                </c:pt>
                <c:pt idx="2">
                  <c:v>38.720583569458618</c:v>
                </c:pt>
                <c:pt idx="3">
                  <c:v>204.3808122429156</c:v>
                </c:pt>
                <c:pt idx="4">
                  <c:v>388.40337951632193</c:v>
                </c:pt>
                <c:pt idx="5">
                  <c:v>572.42594678972841</c:v>
                </c:pt>
                <c:pt idx="6">
                  <c:v>756.44851406313489</c:v>
                </c:pt>
                <c:pt idx="7">
                  <c:v>756.44851406313489</c:v>
                </c:pt>
                <c:pt idx="8">
                  <c:v>756.44851406313489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F-47EE-8320-7247770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</a:t>
            </a:r>
            <a:r>
              <a:rPr lang="en-US" b="1" baseline="0"/>
              <a:t>18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CDF!$C$177:$K$177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CDF!$C$178:$K$178</c:f>
              <c:numCache>
                <c:formatCode>0</c:formatCode>
                <c:ptCount val="9"/>
                <c:pt idx="0">
                  <c:v>652.7174195773307</c:v>
                </c:pt>
                <c:pt idx="1">
                  <c:v>818.66252624953336</c:v>
                </c:pt>
                <c:pt idx="2">
                  <c:v>1482.4429529383442</c:v>
                </c:pt>
                <c:pt idx="3">
                  <c:v>2433.8615645256396</c:v>
                </c:pt>
                <c:pt idx="4">
                  <c:v>3473.7842330047765</c:v>
                </c:pt>
                <c:pt idx="5">
                  <c:v>4469.4548730379929</c:v>
                </c:pt>
                <c:pt idx="6">
                  <c:v>5465.1255130712088</c:v>
                </c:pt>
                <c:pt idx="7">
                  <c:v>5465.1255130712088</c:v>
                </c:pt>
                <c:pt idx="8">
                  <c:v>5465.1255130712088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40FC-8C7F-41ACBE5A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CDF!$C$384:$K$384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CDF!$C$385:$K$385</c:f>
              <c:numCache>
                <c:formatCode>0</c:formatCode>
                <c:ptCount val="9"/>
                <c:pt idx="0">
                  <c:v>0.38303316619397176</c:v>
                </c:pt>
                <c:pt idx="1">
                  <c:v>0.94631723412628321</c:v>
                </c:pt>
                <c:pt idx="2">
                  <c:v>2.1630108208600758</c:v>
                </c:pt>
                <c:pt idx="3">
                  <c:v>3.6726121229186703</c:v>
                </c:pt>
                <c:pt idx="4">
                  <c:v>4.6639920824795391</c:v>
                </c:pt>
                <c:pt idx="5">
                  <c:v>5.6553720420404074</c:v>
                </c:pt>
                <c:pt idx="6">
                  <c:v>6.6467520016012749</c:v>
                </c:pt>
                <c:pt idx="7">
                  <c:v>6.6467520016012749</c:v>
                </c:pt>
                <c:pt idx="8">
                  <c:v>6.6467520016012749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62E-9C32-E5D41DE6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RCO56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CDF!$C$228:$K$228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CDF!$C$229:$K$229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11.869656197644643</c:v>
                </c:pt>
                <c:pt idx="4">
                  <c:v>37.092675617639507</c:v>
                </c:pt>
                <c:pt idx="5">
                  <c:v>62.315695037634377</c:v>
                </c:pt>
                <c:pt idx="6">
                  <c:v>87.53871445762924</c:v>
                </c:pt>
                <c:pt idx="7">
                  <c:v>87.53871445762924</c:v>
                </c:pt>
                <c:pt idx="8">
                  <c:v>87.53871445762924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E-4BF8-B7C3-C93D29E5A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RCO77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CDF!$C$330:$K$330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CDF!$C$331:$K$331</c:f>
              <c:numCache>
                <c:formatCode>0</c:formatCode>
                <c:ptCount val="9"/>
                <c:pt idx="0">
                  <c:v>0.38303316619397176</c:v>
                </c:pt>
                <c:pt idx="1">
                  <c:v>0.94631723412628321</c:v>
                </c:pt>
                <c:pt idx="2">
                  <c:v>2.1630108208600758</c:v>
                </c:pt>
                <c:pt idx="3">
                  <c:v>3.6726121229186703</c:v>
                </c:pt>
                <c:pt idx="4">
                  <c:v>4.6639920824795391</c:v>
                </c:pt>
                <c:pt idx="5">
                  <c:v>5.6553720420404074</c:v>
                </c:pt>
                <c:pt idx="6">
                  <c:v>6.6467520016012749</c:v>
                </c:pt>
                <c:pt idx="7">
                  <c:v>6.6467520016012749</c:v>
                </c:pt>
                <c:pt idx="8">
                  <c:v>6.6467520016012749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9-475D-A040-D9D4571C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CDF!$B$106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CDF!$C$105:$K$105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CDF!$C$106:$K$106</c:f>
              <c:numCache>
                <c:formatCode>0</c:formatCode>
                <c:ptCount val="9"/>
                <c:pt idx="0">
                  <c:v>0.16823423838988832</c:v>
                </c:pt>
                <c:pt idx="1">
                  <c:v>1.0094054303393298</c:v>
                </c:pt>
                <c:pt idx="2">
                  <c:v>16.318721123819167</c:v>
                </c:pt>
                <c:pt idx="3">
                  <c:v>86.135930055622822</c:v>
                </c:pt>
                <c:pt idx="4">
                  <c:v>163.69191395336131</c:v>
                </c:pt>
                <c:pt idx="5">
                  <c:v>241.24789785109985</c:v>
                </c:pt>
                <c:pt idx="6">
                  <c:v>318.80388174883836</c:v>
                </c:pt>
                <c:pt idx="7">
                  <c:v>318.80388174883836</c:v>
                </c:pt>
                <c:pt idx="8">
                  <c:v>318.80388174883836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8-4D7D-9D4B-80C95576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RCO67 - învățământ școlar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CDF!$C$285:$K$285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CDF!$C$286:$K$286</c:f>
              <c:numCache>
                <c:formatCode>0</c:formatCode>
                <c:ptCount val="9"/>
                <c:pt idx="0">
                  <c:v>84.302628154369359</c:v>
                </c:pt>
                <c:pt idx="1">
                  <c:v>264.95111705658945</c:v>
                </c:pt>
                <c:pt idx="2">
                  <c:v>553.98869930014155</c:v>
                </c:pt>
                <c:pt idx="3">
                  <c:v>1529.4905393721299</c:v>
                </c:pt>
                <c:pt idx="4">
                  <c:v>2854.246124655077</c:v>
                </c:pt>
                <c:pt idx="5">
                  <c:v>4179.0017099380239</c:v>
                </c:pt>
                <c:pt idx="6">
                  <c:v>5503.7572952209712</c:v>
                </c:pt>
                <c:pt idx="7">
                  <c:v>5503.7572952209712</c:v>
                </c:pt>
                <c:pt idx="8">
                  <c:v>5503.7572952209712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A-4AAA-AEF1-8A7F1BDC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RCO67 </a:t>
            </a:r>
            <a:r>
              <a:rPr lang="ro-RO" sz="1400" b="1" i="0" u="none" strike="noStrike" baseline="0">
                <a:effectLst/>
              </a:rPr>
              <a:t>- învățământ universitar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19880300166698E-2"/>
          <c:y val="0.15459320658452722"/>
          <c:w val="0.91469764411983634"/>
          <c:h val="0.761571843803385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CDF!$C$285:$K$285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CDF!$C$295:$K$295</c:f>
              <c:numCache>
                <c:formatCode>0</c:formatCode>
                <c:ptCount val="9"/>
                <c:pt idx="0">
                  <c:v>65.263272768382137</c:v>
                </c:pt>
                <c:pt idx="1">
                  <c:v>205.11314298634389</c:v>
                </c:pt>
                <c:pt idx="2">
                  <c:v>428.87293533508273</c:v>
                </c:pt>
                <c:pt idx="3">
                  <c:v>1184.062234512076</c:v>
                </c:pt>
                <c:pt idx="4">
                  <c:v>2209.6279494437954</c:v>
                </c:pt>
                <c:pt idx="5">
                  <c:v>3235.1936643755148</c:v>
                </c:pt>
                <c:pt idx="6">
                  <c:v>4260.7593793072338</c:v>
                </c:pt>
                <c:pt idx="7">
                  <c:v>4260.7593793072338</c:v>
                </c:pt>
                <c:pt idx="8">
                  <c:v>4260.7593793072338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0-4F36-BAF9-40FB8C8D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CDF!$C$59:$K$59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CDF!$C$60:$K$60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13.99149904904003</c:v>
                </c:pt>
                <c:pt idx="3">
                  <c:v>14.949820901714007</c:v>
                </c:pt>
                <c:pt idx="4">
                  <c:v>17.249793348131547</c:v>
                </c:pt>
                <c:pt idx="5">
                  <c:v>20.268507184054567</c:v>
                </c:pt>
                <c:pt idx="6">
                  <c:v>22.520563537838406</c:v>
                </c:pt>
                <c:pt idx="7">
                  <c:v>27.024676245406088</c:v>
                </c:pt>
                <c:pt idx="8">
                  <c:v>27.024676245406088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C-479E-B6FA-82361757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CDF!$B$64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CDF!$C$63:$I$63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CDF!$C$64:$I$64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E-402A-8C59-50E014D7F9B5}"/>
            </c:ext>
          </c:extLst>
        </c:ser>
        <c:ser>
          <c:idx val="1"/>
          <c:order val="1"/>
          <c:tx>
            <c:strRef>
              <c:f>CDF!$B$65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CDF!$C$63:$I$63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CDF!$C$65:$I$65</c:f>
              <c:numCache>
                <c:formatCode>0.00</c:formatCode>
                <c:ptCount val="7"/>
                <c:pt idx="0">
                  <c:v>10.33018493816356</c:v>
                </c:pt>
                <c:pt idx="1">
                  <c:v>27.32959513769379</c:v>
                </c:pt>
                <c:pt idx="2">
                  <c:v>74.686562219350137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E-402A-8C59-50E014D7F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Valoare estimat</a:t>
            </a:r>
            <a:r>
              <a:rPr lang="ro-RO"/>
              <a:t>ă</a:t>
            </a:r>
            <a:r>
              <a:rPr lang="ro-RO" baseline="0"/>
              <a:t> pentru indicatorul </a:t>
            </a:r>
            <a:r>
              <a:rPr lang="ro-RO" b="1" baseline="0"/>
              <a:t>RCO05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CDF!$C$78:$K$78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CDF!$C$79:$K$79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54.074043397214659</c:v>
                </c:pt>
                <c:pt idx="3">
                  <c:v>57.777744999763613</c:v>
                </c:pt>
                <c:pt idx="4">
                  <c:v>66.666628845881093</c:v>
                </c:pt>
                <c:pt idx="5">
                  <c:v>78.333288893910279</c:v>
                </c:pt>
                <c:pt idx="6">
                  <c:v>87.036987659900305</c:v>
                </c:pt>
                <c:pt idx="7">
                  <c:v>104.44438519188037</c:v>
                </c:pt>
                <c:pt idx="8">
                  <c:v>104.44438519188037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1-43EF-80BA-4F412F5A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342064"/>
        <c:axId val="720338784"/>
      </c:barChart>
      <c:catAx>
        <c:axId val="72034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38784"/>
        <c:crosses val="autoZero"/>
        <c:auto val="1"/>
        <c:lblAlgn val="ctr"/>
        <c:lblOffset val="100"/>
        <c:noMultiLvlLbl val="0"/>
      </c:catAx>
      <c:valAx>
        <c:axId val="7203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4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CDF!$B$211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CDF!$C$210:$K$210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CDF!$C$211:$K$211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14.315407536602144</c:v>
                </c:pt>
                <c:pt idx="4">
                  <c:v>44.735648551881695</c:v>
                </c:pt>
                <c:pt idx="5">
                  <c:v>75.155889567161253</c:v>
                </c:pt>
                <c:pt idx="6">
                  <c:v>105.57613058244081</c:v>
                </c:pt>
                <c:pt idx="7">
                  <c:v>105.57613058244081</c:v>
                </c:pt>
                <c:pt idx="8">
                  <c:v>105.57613058244081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C-4D04-9214-465CDE43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CDF!$B$164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CDF!$C$163:$I$163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CDF!$C$164:$I$164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9-42A8-A220-960C8FF3B514}"/>
            </c:ext>
          </c:extLst>
        </c:ser>
        <c:ser>
          <c:idx val="1"/>
          <c:order val="1"/>
          <c:tx>
            <c:strRef>
              <c:f>CDF!$B$165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CDF!$C$163:$I$163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CDF!$C$165:$I$165</c:f>
              <c:numCache>
                <c:formatCode>0.00</c:formatCode>
                <c:ptCount val="7"/>
                <c:pt idx="0">
                  <c:v>48.811648248944131</c:v>
                </c:pt>
                <c:pt idx="1">
                  <c:v>76.4827601681923</c:v>
                </c:pt>
                <c:pt idx="2">
                  <c:v>92.612759640091141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9-42A8-A220-960C8FF3B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CDF!$B$160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numRef>
              <c:f>CDF!$C$159:$K$159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CDF!$C$160:$K$160</c:f>
              <c:numCache>
                <c:formatCode>#,##0</c:formatCode>
                <c:ptCount val="9"/>
                <c:pt idx="0">
                  <c:v>13.521337255872805</c:v>
                </c:pt>
                <c:pt idx="1">
                  <c:v>16.95896537177267</c:v>
                </c:pt>
                <c:pt idx="2">
                  <c:v>30.709477835372134</c:v>
                </c:pt>
                <c:pt idx="3">
                  <c:v>50.418545699864694</c:v>
                </c:pt>
                <c:pt idx="4">
                  <c:v>71.961015226170517</c:v>
                </c:pt>
                <c:pt idx="5">
                  <c:v>92.586783921569705</c:v>
                </c:pt>
                <c:pt idx="6">
                  <c:v>113.21255261696891</c:v>
                </c:pt>
                <c:pt idx="7">
                  <c:v>113.21255261696891</c:v>
                </c:pt>
                <c:pt idx="8">
                  <c:v>113.21255261696891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0F5-AF40-A54CA7A39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CDF!$B$215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CDF!$C$214:$I$214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CDF!$C$215:$I$215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4-4063-9FBA-74C4A7E40E9F}"/>
            </c:ext>
          </c:extLst>
        </c:ser>
        <c:ser>
          <c:idx val="1"/>
          <c:order val="1"/>
          <c:tx>
            <c:strRef>
              <c:f>CDF!$B$216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CDF!$C$214:$I$214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CDF!$C$216:$I$216</c:f>
              <c:numCache>
                <c:formatCode>0.00</c:formatCode>
                <c:ptCount val="7"/>
                <c:pt idx="0">
                  <c:v>56.655105299527158</c:v>
                </c:pt>
                <c:pt idx="1">
                  <c:v>84.829740252914959</c:v>
                </c:pt>
                <c:pt idx="2">
                  <c:v>98.841011621309846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4-4063-9FBA-74C4A7E4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CDF!$B$271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CDF!$C$270:$I$270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CDF!$C$271:$I$271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E5-41F4-9483-2CAA000CCDF8}"/>
            </c:ext>
          </c:extLst>
        </c:ser>
        <c:ser>
          <c:idx val="1"/>
          <c:order val="1"/>
          <c:tx>
            <c:strRef>
              <c:f>CDF!$B$272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CDF!$C$270:$I$270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CDF!$C$272:$I$272</c:f>
              <c:numCache>
                <c:formatCode>0.00</c:formatCode>
                <c:ptCount val="7"/>
                <c:pt idx="0">
                  <c:v>50.191257562841592</c:v>
                </c:pt>
                <c:pt idx="1">
                  <c:v>77.264854711179169</c:v>
                </c:pt>
                <c:pt idx="2">
                  <c:v>93.046551846425785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5-41F4-9483-2CAA000CC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CDF!$B$267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CDF!$C$266:$K$266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CDF!$C$267:$K$267</c:f>
              <c:numCache>
                <c:formatCode>#,##0</c:formatCode>
                <c:ptCount val="9"/>
                <c:pt idx="0">
                  <c:v>0.96478733977617448</c:v>
                </c:pt>
                <c:pt idx="1">
                  <c:v>3.0321887821536917</c:v>
                </c:pt>
                <c:pt idx="2">
                  <c:v>6.3400310899577192</c:v>
                </c:pt>
                <c:pt idx="3">
                  <c:v>17.50399887879631</c:v>
                </c:pt>
                <c:pt idx="4">
                  <c:v>32.664942789564769</c:v>
                </c:pt>
                <c:pt idx="5">
                  <c:v>47.825886700333221</c:v>
                </c:pt>
                <c:pt idx="6">
                  <c:v>62.986830611101681</c:v>
                </c:pt>
                <c:pt idx="7">
                  <c:v>62.986830611101681</c:v>
                </c:pt>
                <c:pt idx="8">
                  <c:v>62.986830611101681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5-4AFB-83F3-2B699A077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6337620297462816"/>
          <c:h val="0.88548611111111108"/>
        </c:manualLayout>
      </c:layout>
      <c:lineChart>
        <c:grouping val="standard"/>
        <c:varyColors val="0"/>
        <c:ser>
          <c:idx val="0"/>
          <c:order val="0"/>
          <c:tx>
            <c:strRef>
              <c:f>CDF!$B$317</c:f>
              <c:strCache>
                <c:ptCount val="1"/>
                <c:pt idx="0">
                  <c:v>Prognoză 2014-2020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cat>
            <c:strRef>
              <c:f>CDF!$C$316:$I$316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CDF!$C$317:$I$317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7-4213-A28D-AEF236B3E38C}"/>
            </c:ext>
          </c:extLst>
        </c:ser>
        <c:ser>
          <c:idx val="1"/>
          <c:order val="1"/>
          <c:tx>
            <c:strRef>
              <c:f>CDF!$B$318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CDF!$C$316:$I$316</c:f>
              <c:strCache>
                <c:ptCount val="7"/>
                <c:pt idx="0">
                  <c:v>t+0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</c:strCache>
            </c:strRef>
          </c:cat>
          <c:val>
            <c:numRef>
              <c:f>CDF!$C$318:$I$318</c:f>
              <c:numCache>
                <c:formatCode>0.00</c:formatCode>
                <c:ptCount val="7"/>
                <c:pt idx="0">
                  <c:v>42.981936611508168</c:v>
                </c:pt>
                <c:pt idx="1">
                  <c:v>68.619644605524897</c:v>
                </c:pt>
                <c:pt idx="2">
                  <c:v>85.431594699021275</c:v>
                </c:pt>
                <c:pt idx="3">
                  <c:v>95.459525064346863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7-4213-A28D-AEF236B3E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64216972878389E-2"/>
          <c:y val="3.8194444444444448E-2"/>
          <c:w val="0.70320647419072613"/>
          <c:h val="0.88548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CDF!$B$313</c:f>
              <c:strCache>
                <c:ptCount val="1"/>
                <c:pt idx="0">
                  <c:v>Prognoză 2021-2027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CDF!$C$312:$K$312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CDF!$C$313:$K$313</c:f>
              <c:numCache>
                <c:formatCode>#,##0</c:formatCode>
                <c:ptCount val="9"/>
                <c:pt idx="0">
                  <c:v>1.2734198049649306</c:v>
                </c:pt>
                <c:pt idx="1">
                  <c:v>3.1460959887368873</c:v>
                </c:pt>
                <c:pt idx="2">
                  <c:v>7.1910765456843135</c:v>
                </c:pt>
                <c:pt idx="3">
                  <c:v>12.209848718193157</c:v>
                </c:pt>
                <c:pt idx="4">
                  <c:v>15.505758801631803</c:v>
                </c:pt>
                <c:pt idx="5">
                  <c:v>18.801668885070448</c:v>
                </c:pt>
                <c:pt idx="6">
                  <c:v>22.09757896850909</c:v>
                </c:pt>
                <c:pt idx="7">
                  <c:v>22.09757896850909</c:v>
                </c:pt>
                <c:pt idx="8">
                  <c:v>22.09757896850909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6-4A32-96D2-1CA761D4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815824"/>
        <c:axId val="599813856"/>
      </c:lineChart>
      <c:catAx>
        <c:axId val="5998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3856"/>
        <c:crosses val="autoZero"/>
        <c:auto val="1"/>
        <c:lblAlgn val="ctr"/>
        <c:lblOffset val="100"/>
        <c:noMultiLvlLbl val="0"/>
      </c:catAx>
      <c:valAx>
        <c:axId val="5998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981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101</xdr:row>
      <xdr:rowOff>0</xdr:rowOff>
    </xdr:from>
    <xdr:to>
      <xdr:col>30</xdr:col>
      <xdr:colOff>217714</xdr:colOff>
      <xdr:row>118</xdr:row>
      <xdr:rowOff>141515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EFE074-6161-45CD-A148-70541FA16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729343</xdr:colOff>
      <xdr:row>101</xdr:row>
      <xdr:rowOff>97971</xdr:rowOff>
    </xdr:from>
    <xdr:to>
      <xdr:col>20</xdr:col>
      <xdr:colOff>681718</xdr:colOff>
      <xdr:row>119</xdr:row>
      <xdr:rowOff>58511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024735-C98F-4D1D-BE5E-B02E73C11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155</xdr:row>
      <xdr:rowOff>0</xdr:rowOff>
    </xdr:from>
    <xdr:to>
      <xdr:col>30</xdr:col>
      <xdr:colOff>217714</xdr:colOff>
      <xdr:row>172</xdr:row>
      <xdr:rowOff>141515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B7E6143-F523-4204-A331-E4FBB0982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762000</xdr:colOff>
      <xdr:row>155</xdr:row>
      <xdr:rowOff>76200</xdr:rowOff>
    </xdr:from>
    <xdr:to>
      <xdr:col>20</xdr:col>
      <xdr:colOff>714375</xdr:colOff>
      <xdr:row>173</xdr:row>
      <xdr:rowOff>36740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6DC18C5-CB2D-4565-855A-EAD1AA4D9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206</xdr:row>
      <xdr:rowOff>0</xdr:rowOff>
    </xdr:from>
    <xdr:to>
      <xdr:col>30</xdr:col>
      <xdr:colOff>217714</xdr:colOff>
      <xdr:row>223</xdr:row>
      <xdr:rowOff>141515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98D4356-9E0E-4DCC-B67F-EA2548C9A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262</xdr:row>
      <xdr:rowOff>0</xdr:rowOff>
    </xdr:from>
    <xdr:to>
      <xdr:col>30</xdr:col>
      <xdr:colOff>217714</xdr:colOff>
      <xdr:row>279</xdr:row>
      <xdr:rowOff>141515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3D2C80DC-6815-4DF9-B417-63BB15D218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762000</xdr:colOff>
      <xdr:row>262</xdr:row>
      <xdr:rowOff>76200</xdr:rowOff>
    </xdr:from>
    <xdr:to>
      <xdr:col>20</xdr:col>
      <xdr:colOff>714375</xdr:colOff>
      <xdr:row>280</xdr:row>
      <xdr:rowOff>36740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7233452-DDA5-4458-9C4F-DC8158A12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308</xdr:row>
      <xdr:rowOff>0</xdr:rowOff>
    </xdr:from>
    <xdr:to>
      <xdr:col>30</xdr:col>
      <xdr:colOff>217714</xdr:colOff>
      <xdr:row>325</xdr:row>
      <xdr:rowOff>141515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E6206BB-7313-464D-867B-F95608359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762000</xdr:colOff>
      <xdr:row>308</xdr:row>
      <xdr:rowOff>76200</xdr:rowOff>
    </xdr:from>
    <xdr:to>
      <xdr:col>20</xdr:col>
      <xdr:colOff>714375</xdr:colOff>
      <xdr:row>326</xdr:row>
      <xdr:rowOff>36740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EA83D05-A3A2-4E58-BC61-832C25440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362</xdr:row>
      <xdr:rowOff>0</xdr:rowOff>
    </xdr:from>
    <xdr:to>
      <xdr:col>30</xdr:col>
      <xdr:colOff>217714</xdr:colOff>
      <xdr:row>379</xdr:row>
      <xdr:rowOff>141515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23AA399-766A-40DA-8CE3-856D154BB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762000</xdr:colOff>
      <xdr:row>362</xdr:row>
      <xdr:rowOff>76200</xdr:rowOff>
    </xdr:from>
    <xdr:to>
      <xdr:col>20</xdr:col>
      <xdr:colOff>714375</xdr:colOff>
      <xdr:row>380</xdr:row>
      <xdr:rowOff>36740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B1AEB3-032B-417F-91B0-E1BBF3DA4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20</xdr:col>
      <xdr:colOff>757917</xdr:colOff>
      <xdr:row>25</xdr:row>
      <xdr:rowOff>145598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E35121EB-1C4B-40CB-A522-4C70F4B43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8</xdr:row>
      <xdr:rowOff>0</xdr:rowOff>
    </xdr:from>
    <xdr:to>
      <xdr:col>30</xdr:col>
      <xdr:colOff>217714</xdr:colOff>
      <xdr:row>25</xdr:row>
      <xdr:rowOff>141516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79A2D187-F109-4DEC-909F-691D697F6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27</xdr:row>
      <xdr:rowOff>32657</xdr:rowOff>
    </xdr:from>
    <xdr:to>
      <xdr:col>21</xdr:col>
      <xdr:colOff>609601</xdr:colOff>
      <xdr:row>47</xdr:row>
      <xdr:rowOff>38102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ABFB48F5-1B2B-4452-9DA2-300D18943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0</xdr:colOff>
      <xdr:row>123</xdr:row>
      <xdr:rowOff>1</xdr:rowOff>
    </xdr:from>
    <xdr:to>
      <xdr:col>21</xdr:col>
      <xdr:colOff>119743</xdr:colOff>
      <xdr:row>141</xdr:row>
      <xdr:rowOff>76201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D21654ED-D495-4519-8970-FD68BC8D6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176</xdr:row>
      <xdr:rowOff>0</xdr:rowOff>
    </xdr:from>
    <xdr:to>
      <xdr:col>21</xdr:col>
      <xdr:colOff>119743</xdr:colOff>
      <xdr:row>192</xdr:row>
      <xdr:rowOff>76200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6FC6B88-ADD1-48A8-9513-31E62D2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772886</xdr:colOff>
      <xdr:row>383</xdr:row>
      <xdr:rowOff>54428</xdr:rowOff>
    </xdr:from>
    <xdr:to>
      <xdr:col>21</xdr:col>
      <xdr:colOff>87086</xdr:colOff>
      <xdr:row>401</xdr:row>
      <xdr:rowOff>130628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61461A-7C8A-41B5-9A53-465F4611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226</xdr:row>
      <xdr:rowOff>0</xdr:rowOff>
    </xdr:from>
    <xdr:to>
      <xdr:col>21</xdr:col>
      <xdr:colOff>119743</xdr:colOff>
      <xdr:row>243</xdr:row>
      <xdr:rowOff>152400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C9094F4-7C05-41A6-BFDE-CE2976DEA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328</xdr:row>
      <xdr:rowOff>0</xdr:rowOff>
    </xdr:from>
    <xdr:to>
      <xdr:col>21</xdr:col>
      <xdr:colOff>119743</xdr:colOff>
      <xdr:row>346</xdr:row>
      <xdr:rowOff>76200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CCCC8815-000F-4659-A5E2-BD19108CA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283</xdr:row>
      <xdr:rowOff>0</xdr:rowOff>
    </xdr:from>
    <xdr:to>
      <xdr:col>21</xdr:col>
      <xdr:colOff>119743</xdr:colOff>
      <xdr:row>299</xdr:row>
      <xdr:rowOff>76200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6C5AE5B-B73B-4345-8F05-8B7B8A5C9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0</xdr:colOff>
      <xdr:row>283</xdr:row>
      <xdr:rowOff>0</xdr:rowOff>
    </xdr:from>
    <xdr:to>
      <xdr:col>32</xdr:col>
      <xdr:colOff>76201</xdr:colOff>
      <xdr:row>299</xdr:row>
      <xdr:rowOff>76200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61448CF-2F2C-449F-8739-CB132F148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53</xdr:row>
      <xdr:rowOff>0</xdr:rowOff>
    </xdr:from>
    <xdr:to>
      <xdr:col>20</xdr:col>
      <xdr:colOff>757917</xdr:colOff>
      <xdr:row>70</xdr:row>
      <xdr:rowOff>145598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3E01EB5-F1F4-4840-8764-81899151E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0</xdr:colOff>
      <xdr:row>53</xdr:row>
      <xdr:rowOff>0</xdr:rowOff>
    </xdr:from>
    <xdr:to>
      <xdr:col>30</xdr:col>
      <xdr:colOff>217714</xdr:colOff>
      <xdr:row>70</xdr:row>
      <xdr:rowOff>141516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3382519A-E511-455C-9F61-C49CBE8E2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0</xdr:colOff>
      <xdr:row>72</xdr:row>
      <xdr:rowOff>32657</xdr:rowOff>
    </xdr:from>
    <xdr:to>
      <xdr:col>21</xdr:col>
      <xdr:colOff>609601</xdr:colOff>
      <xdr:row>92</xdr:row>
      <xdr:rowOff>38102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9D657DD0-30FD-4C56-9B80-8294791B8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206</xdr:row>
      <xdr:rowOff>0</xdr:rowOff>
    </xdr:from>
    <xdr:to>
      <xdr:col>20</xdr:col>
      <xdr:colOff>757918</xdr:colOff>
      <xdr:row>223</xdr:row>
      <xdr:rowOff>134711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D30CCC6D-04EC-4D90-8099-24AA58557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DBD3-2E84-4537-8C6A-A78D440BD980}">
  <sheetPr>
    <tabColor rgb="FF0070C0"/>
  </sheetPr>
  <dimension ref="A2:AE409"/>
  <sheetViews>
    <sheetView tabSelected="1" topLeftCell="A129" zoomScale="70" zoomScaleNormal="70" workbookViewId="0">
      <selection activeCell="B159" sqref="B159"/>
    </sheetView>
  </sheetViews>
  <sheetFormatPr defaultRowHeight="13.8" x14ac:dyDescent="0.25"/>
  <cols>
    <col min="1" max="1" width="9.33203125" style="15" customWidth="1"/>
    <col min="2" max="2" width="22.77734375" style="15" customWidth="1"/>
    <col min="3" max="3" width="18.44140625" style="15" customWidth="1"/>
    <col min="4" max="4" width="14.21875" style="15" customWidth="1"/>
    <col min="5" max="5" width="12" style="15" customWidth="1"/>
    <col min="6" max="6" width="12.33203125" style="15" customWidth="1"/>
    <col min="7" max="9" width="11.77734375" style="15" customWidth="1"/>
    <col min="10" max="10" width="11.88671875" style="15" customWidth="1"/>
    <col min="11" max="24" width="11.77734375" style="15" customWidth="1"/>
    <col min="25" max="16384" width="8.88671875" style="15"/>
  </cols>
  <sheetData>
    <row r="2" spans="1:31" ht="19.2" x14ac:dyDescent="0.35">
      <c r="B2" s="14" t="s">
        <v>0</v>
      </c>
      <c r="C2" s="14" t="s">
        <v>115</v>
      </c>
    </row>
    <row r="3" spans="1:31" ht="14.4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AA3" s="16"/>
      <c r="AB3" s="16"/>
      <c r="AC3" s="16"/>
      <c r="AD3" s="16"/>
      <c r="AE3" s="16"/>
    </row>
    <row r="4" spans="1:31" ht="19.2" x14ac:dyDescent="0.35">
      <c r="A4" s="154">
        <v>1.1000000000000001</v>
      </c>
      <c r="B4" s="17" t="s">
        <v>38</v>
      </c>
      <c r="C4" s="19"/>
      <c r="D4" s="19"/>
      <c r="E4" s="19"/>
      <c r="F4" s="19"/>
      <c r="G4" s="19"/>
      <c r="H4" s="19"/>
      <c r="I4" s="19"/>
      <c r="J4" s="19"/>
      <c r="K4" s="19"/>
      <c r="L4" s="19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1" ht="19.2" x14ac:dyDescent="0.35">
      <c r="A5" s="155"/>
      <c r="B5" s="17" t="s">
        <v>71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1"/>
      <c r="N5" s="31"/>
      <c r="O5" s="31"/>
      <c r="P5" s="31"/>
    </row>
    <row r="7" spans="1:31" x14ac:dyDescent="0.25">
      <c r="B7" s="20" t="s">
        <v>1</v>
      </c>
      <c r="C7" s="52">
        <f>127878000*4.87</f>
        <v>622765860</v>
      </c>
      <c r="D7" s="15" t="s">
        <v>78</v>
      </c>
      <c r="N7" s="20" t="s">
        <v>110</v>
      </c>
      <c r="W7" s="20"/>
    </row>
    <row r="8" spans="1:31" x14ac:dyDescent="0.25">
      <c r="B8" s="20" t="s">
        <v>2</v>
      </c>
      <c r="C8" s="51">
        <f>C7/D25</f>
        <v>134.1008659932011</v>
      </c>
    </row>
    <row r="10" spans="1:31" x14ac:dyDescent="0.25">
      <c r="B10" s="37"/>
      <c r="C10" s="37">
        <v>2014</v>
      </c>
      <c r="D10" s="37">
        <f t="shared" ref="D10" si="0">+C10+1</f>
        <v>2015</v>
      </c>
      <c r="E10" s="37">
        <f t="shared" ref="E10" si="1">+D10+1</f>
        <v>2016</v>
      </c>
      <c r="F10" s="37">
        <f>+E10+1</f>
        <v>2017</v>
      </c>
      <c r="G10" s="37">
        <f t="shared" ref="G10" si="2">+F10+1</f>
        <v>2018</v>
      </c>
      <c r="H10" s="37">
        <f t="shared" ref="H10" si="3">+G10+1</f>
        <v>2019</v>
      </c>
      <c r="I10" s="37">
        <f t="shared" ref="I10" si="4">+H10+1</f>
        <v>2020</v>
      </c>
      <c r="J10" s="37">
        <f t="shared" ref="J10" si="5">+I10+1</f>
        <v>2021</v>
      </c>
      <c r="K10" s="37">
        <f t="shared" ref="K10" si="6">+J10+1</f>
        <v>2022</v>
      </c>
      <c r="L10" s="37">
        <f t="shared" ref="L10" si="7">+K10+1</f>
        <v>2023</v>
      </c>
    </row>
    <row r="11" spans="1:31" x14ac:dyDescent="0.25">
      <c r="B11" s="37" t="s">
        <v>104</v>
      </c>
      <c r="C11" s="36">
        <v>0</v>
      </c>
      <c r="D11" s="36">
        <v>0</v>
      </c>
      <c r="E11" s="36">
        <v>0</v>
      </c>
      <c r="F11" s="36">
        <v>0</v>
      </c>
      <c r="G11" s="36">
        <v>2</v>
      </c>
      <c r="H11" s="36">
        <v>6</v>
      </c>
    </row>
    <row r="12" spans="1:31" x14ac:dyDescent="0.25">
      <c r="B12" s="37" t="s">
        <v>101</v>
      </c>
      <c r="I12" s="38">
        <v>10</v>
      </c>
      <c r="J12" s="38">
        <v>14</v>
      </c>
      <c r="K12" s="38">
        <v>14</v>
      </c>
      <c r="L12" s="38">
        <v>14</v>
      </c>
    </row>
    <row r="13" spans="1:31" x14ac:dyDescent="0.25">
      <c r="I13" s="39"/>
      <c r="J13" s="39"/>
      <c r="K13" s="39"/>
      <c r="L13" s="39"/>
    </row>
    <row r="14" spans="1:31" x14ac:dyDescent="0.25">
      <c r="B14" s="37" t="s">
        <v>109</v>
      </c>
      <c r="C14" s="37">
        <v>2021</v>
      </c>
      <c r="D14" s="37">
        <f t="shared" ref="D14" si="8">+C14+1</f>
        <v>2022</v>
      </c>
      <c r="E14" s="37">
        <f t="shared" ref="E14" si="9">+D14+1</f>
        <v>2023</v>
      </c>
      <c r="F14" s="37">
        <f t="shared" ref="F14" si="10">+E14+1</f>
        <v>2024</v>
      </c>
      <c r="G14" s="37">
        <f t="shared" ref="G14" si="11">+F14+1</f>
        <v>2025</v>
      </c>
      <c r="H14" s="37">
        <f t="shared" ref="H14" si="12">+G14+1</f>
        <v>2026</v>
      </c>
      <c r="I14" s="37">
        <f t="shared" ref="I14" si="13">+H14+1</f>
        <v>2027</v>
      </c>
      <c r="J14" s="37">
        <f t="shared" ref="J14" si="14">+I14+1</f>
        <v>2028</v>
      </c>
      <c r="K14" s="37">
        <f t="shared" ref="K14" si="15">+J14+1</f>
        <v>2029</v>
      </c>
      <c r="L14" s="39"/>
    </row>
    <row r="15" spans="1:31" x14ac:dyDescent="0.25">
      <c r="B15" s="37" t="s">
        <v>102</v>
      </c>
      <c r="C15" s="53">
        <f>$C$8*(D11/$L$12)</f>
        <v>0</v>
      </c>
      <c r="D15" s="53">
        <f t="shared" ref="D15:G15" si="16">$C$8*(E11/$L$12)</f>
        <v>0</v>
      </c>
      <c r="E15" s="53">
        <f t="shared" si="16"/>
        <v>0</v>
      </c>
      <c r="F15" s="53">
        <f t="shared" si="16"/>
        <v>19.157266570457299</v>
      </c>
      <c r="G15" s="53">
        <f t="shared" si="16"/>
        <v>57.471799711371894</v>
      </c>
      <c r="H15" s="53">
        <f>$C$8*(I12/$L$12)</f>
        <v>95.786332852286506</v>
      </c>
      <c r="I15" s="53">
        <f t="shared" ref="I15:K15" si="17">$C$8*(J12/$L$12)</f>
        <v>134.1008659932011</v>
      </c>
      <c r="J15" s="53">
        <f t="shared" si="17"/>
        <v>134.1008659932011</v>
      </c>
      <c r="K15" s="53">
        <f t="shared" si="17"/>
        <v>134.1008659932011</v>
      </c>
      <c r="L15" s="39"/>
    </row>
    <row r="16" spans="1:31" x14ac:dyDescent="0.25">
      <c r="L16" s="39"/>
    </row>
    <row r="17" spans="2:12" x14ac:dyDescent="0.25">
      <c r="L17" s="39"/>
    </row>
    <row r="18" spans="2:12" x14ac:dyDescent="0.25">
      <c r="B18" s="37" t="s">
        <v>111</v>
      </c>
      <c r="C18" s="40" t="s">
        <v>4</v>
      </c>
      <c r="D18" s="40" t="s">
        <v>5</v>
      </c>
      <c r="E18" s="40" t="s">
        <v>6</v>
      </c>
      <c r="F18" s="40" t="s">
        <v>7</v>
      </c>
      <c r="G18" s="40" t="s">
        <v>8</v>
      </c>
      <c r="H18" s="40" t="s">
        <v>9</v>
      </c>
      <c r="I18" s="40" t="s">
        <v>10</v>
      </c>
      <c r="J18" s="41"/>
      <c r="K18" s="41"/>
      <c r="L18" s="39"/>
    </row>
    <row r="19" spans="2:12" x14ac:dyDescent="0.25">
      <c r="B19" s="37" t="s">
        <v>103</v>
      </c>
      <c r="C19" s="54">
        <v>51.541076352037877</v>
      </c>
      <c r="D19" s="54">
        <v>80.227959214184182</v>
      </c>
      <c r="E19" s="54">
        <v>95.078987219877021</v>
      </c>
      <c r="F19" s="54">
        <v>100</v>
      </c>
      <c r="G19" s="54">
        <v>100</v>
      </c>
      <c r="H19" s="54">
        <v>100</v>
      </c>
      <c r="I19" s="54">
        <v>100</v>
      </c>
      <c r="L19" s="39"/>
    </row>
    <row r="20" spans="2:12" x14ac:dyDescent="0.25">
      <c r="B20" s="37" t="s">
        <v>102</v>
      </c>
      <c r="C20" s="55">
        <f>C19</f>
        <v>51.541076352037877</v>
      </c>
      <c r="D20" s="55">
        <f t="shared" ref="D20:I20" si="18">D19</f>
        <v>80.227959214184182</v>
      </c>
      <c r="E20" s="55">
        <f t="shared" si="18"/>
        <v>95.078987219877021</v>
      </c>
      <c r="F20" s="55">
        <f t="shared" si="18"/>
        <v>100</v>
      </c>
      <c r="G20" s="55">
        <f t="shared" si="18"/>
        <v>100</v>
      </c>
      <c r="H20" s="55">
        <f t="shared" si="18"/>
        <v>100</v>
      </c>
      <c r="I20" s="55">
        <f t="shared" si="18"/>
        <v>100</v>
      </c>
      <c r="L20" s="39"/>
    </row>
    <row r="21" spans="2:12" x14ac:dyDescent="0.25">
      <c r="L21" s="39"/>
    </row>
    <row r="22" spans="2:12" x14ac:dyDescent="0.25">
      <c r="L22" s="39"/>
    </row>
    <row r="23" spans="2:12" x14ac:dyDescent="0.25">
      <c r="B23" s="42" t="s">
        <v>106</v>
      </c>
      <c r="C23" s="40" t="s">
        <v>107</v>
      </c>
      <c r="D23" s="40" t="s">
        <v>108</v>
      </c>
      <c r="E23" s="40" t="s">
        <v>18</v>
      </c>
      <c r="L23" s="39"/>
    </row>
    <row r="24" spans="2:12" x14ac:dyDescent="0.25">
      <c r="B24" s="42" t="s">
        <v>103</v>
      </c>
      <c r="C24" s="56">
        <v>1290.714285714286</v>
      </c>
      <c r="D24" s="57">
        <v>4644010.7257142859</v>
      </c>
      <c r="E24" s="47">
        <f>Indicatori!M5/CDF!L12</f>
        <v>0.42857142857142855</v>
      </c>
      <c r="L24" s="39"/>
    </row>
    <row r="25" spans="2:12" x14ac:dyDescent="0.25">
      <c r="B25" s="42" t="s">
        <v>102</v>
      </c>
      <c r="C25" s="43">
        <f>C24</f>
        <v>1290.714285714286</v>
      </c>
      <c r="D25" s="44">
        <f>D24</f>
        <v>4644010.7257142859</v>
      </c>
      <c r="E25" s="44">
        <f>E24</f>
        <v>0.42857142857142855</v>
      </c>
      <c r="L25" s="39"/>
    </row>
    <row r="26" spans="2:12" x14ac:dyDescent="0.25">
      <c r="L26" s="39"/>
    </row>
    <row r="27" spans="2:12" ht="14.4" thickBot="1" x14ac:dyDescent="0.3">
      <c r="L27" s="39"/>
    </row>
    <row r="28" spans="2:12" x14ac:dyDescent="0.25">
      <c r="B28" s="148" t="s">
        <v>48</v>
      </c>
      <c r="C28" s="149"/>
      <c r="E28" s="15" t="s">
        <v>112</v>
      </c>
      <c r="F28" s="15" t="s">
        <v>113</v>
      </c>
      <c r="L28" s="39"/>
    </row>
    <row r="29" spans="2:12" ht="14.4" thickBot="1" x14ac:dyDescent="0.3">
      <c r="B29" s="63" t="s">
        <v>18</v>
      </c>
      <c r="C29" s="64" t="s">
        <v>112</v>
      </c>
      <c r="E29" s="15" t="s">
        <v>18</v>
      </c>
      <c r="F29" s="15" t="s">
        <v>74</v>
      </c>
      <c r="L29" s="39"/>
    </row>
    <row r="30" spans="2:12" x14ac:dyDescent="0.25">
      <c r="L30" s="39"/>
    </row>
    <row r="31" spans="2:12" x14ac:dyDescent="0.25">
      <c r="L31" s="39"/>
    </row>
    <row r="32" spans="2:12" x14ac:dyDescent="0.25">
      <c r="L32" s="39"/>
    </row>
    <row r="33" spans="2:12" s="31" customFormat="1" x14ac:dyDescent="0.25">
      <c r="B33" s="37" t="s">
        <v>105</v>
      </c>
      <c r="C33" s="37">
        <v>2021</v>
      </c>
      <c r="D33" s="37">
        <f t="shared" ref="D33" si="19">+C33+1</f>
        <v>2022</v>
      </c>
      <c r="E33" s="37">
        <f t="shared" ref="E33" si="20">+D33+1</f>
        <v>2023</v>
      </c>
      <c r="F33" s="37">
        <f t="shared" ref="F33" si="21">+E33+1</f>
        <v>2024</v>
      </c>
      <c r="G33" s="37">
        <f t="shared" ref="G33" si="22">+F33+1</f>
        <v>2025</v>
      </c>
      <c r="H33" s="37">
        <f t="shared" ref="H33" si="23">+G33+1</f>
        <v>2026</v>
      </c>
      <c r="I33" s="37">
        <f t="shared" ref="I33" si="24">+H33+1</f>
        <v>2027</v>
      </c>
      <c r="J33" s="37">
        <f t="shared" ref="J33" si="25">+I33+1</f>
        <v>2028</v>
      </c>
      <c r="K33" s="37">
        <f t="shared" ref="K33" si="26">+J33+1</f>
        <v>2029</v>
      </c>
      <c r="L33" s="39"/>
    </row>
    <row r="34" spans="2:12" x14ac:dyDescent="0.25">
      <c r="B34" s="37" t="s">
        <v>102</v>
      </c>
      <c r="C34" s="141">
        <f t="shared" ref="C34:K34" si="27">$E$24*C15</f>
        <v>0</v>
      </c>
      <c r="D34" s="141">
        <f t="shared" si="27"/>
        <v>0</v>
      </c>
      <c r="E34" s="141">
        <f t="shared" si="27"/>
        <v>0</v>
      </c>
      <c r="F34" s="141">
        <f t="shared" si="27"/>
        <v>8.2102571016245562</v>
      </c>
      <c r="G34" s="141">
        <f t="shared" si="27"/>
        <v>24.630771304873669</v>
      </c>
      <c r="H34" s="141">
        <f t="shared" si="27"/>
        <v>41.051285508122788</v>
      </c>
      <c r="I34" s="141">
        <f t="shared" si="27"/>
        <v>57.471799711371894</v>
      </c>
      <c r="J34" s="141">
        <f t="shared" si="27"/>
        <v>57.471799711371894</v>
      </c>
      <c r="K34" s="141">
        <f t="shared" si="27"/>
        <v>57.471799711371894</v>
      </c>
      <c r="L34" s="39"/>
    </row>
    <row r="35" spans="2:12" x14ac:dyDescent="0.25">
      <c r="C35" s="142"/>
      <c r="D35" s="142"/>
      <c r="E35" s="143"/>
      <c r="F35" s="143"/>
      <c r="G35" s="143"/>
      <c r="H35" s="143"/>
      <c r="I35" s="143"/>
      <c r="J35" s="143"/>
      <c r="K35" s="143"/>
      <c r="L35" s="39"/>
    </row>
    <row r="36" spans="2:12" x14ac:dyDescent="0.25">
      <c r="B36" s="97" t="s">
        <v>112</v>
      </c>
      <c r="C36" s="144"/>
      <c r="D36" s="142"/>
      <c r="E36" s="143"/>
      <c r="F36" s="143"/>
      <c r="G36" s="143"/>
      <c r="H36" s="143"/>
      <c r="I36" s="143"/>
      <c r="J36" s="143"/>
      <c r="K36" s="143"/>
      <c r="L36" s="39"/>
    </row>
    <row r="37" spans="2:12" x14ac:dyDescent="0.25">
      <c r="B37" s="37" t="s">
        <v>46</v>
      </c>
      <c r="C37" s="48">
        <f>F34</f>
        <v>8.2102571016245562</v>
      </c>
      <c r="D37" s="145"/>
      <c r="E37" s="146"/>
      <c r="F37" s="146"/>
      <c r="G37" s="146"/>
      <c r="H37" s="146"/>
      <c r="I37" s="146"/>
      <c r="J37" s="146"/>
      <c r="K37" s="146"/>
      <c r="L37" s="32"/>
    </row>
    <row r="38" spans="2:12" x14ac:dyDescent="0.25">
      <c r="B38" s="37" t="s">
        <v>47</v>
      </c>
      <c r="C38" s="48">
        <f>K34</f>
        <v>57.471799711371894</v>
      </c>
      <c r="D38" s="142"/>
      <c r="E38" s="143"/>
      <c r="F38" s="143"/>
      <c r="G38" s="143"/>
      <c r="H38" s="143"/>
      <c r="I38" s="143"/>
      <c r="J38" s="143"/>
      <c r="K38" s="143"/>
      <c r="L38" s="19"/>
    </row>
    <row r="39" spans="2:12" x14ac:dyDescent="0.25">
      <c r="C39" s="142"/>
      <c r="D39" s="142"/>
      <c r="E39" s="143"/>
      <c r="F39" s="143"/>
      <c r="G39" s="143"/>
      <c r="H39" s="143"/>
      <c r="I39" s="143"/>
      <c r="J39" s="143"/>
      <c r="K39" s="143"/>
      <c r="L39" s="19"/>
    </row>
    <row r="44" spans="2:12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1" customFormat="1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26" ht="19.2" x14ac:dyDescent="0.35">
      <c r="A49" s="156"/>
      <c r="B49" s="17" t="s">
        <v>38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9.2" x14ac:dyDescent="0.35">
      <c r="A50" s="155"/>
      <c r="B50" s="17" t="s">
        <v>114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1"/>
      <c r="N50" s="31"/>
      <c r="O50" s="31"/>
      <c r="P50" s="31"/>
    </row>
    <row r="52" spans="1:26" x14ac:dyDescent="0.25">
      <c r="B52" s="20" t="s">
        <v>1</v>
      </c>
      <c r="C52" s="52">
        <f>127878000*4.87</f>
        <v>622765860</v>
      </c>
      <c r="D52" s="15" t="s">
        <v>78</v>
      </c>
      <c r="N52" s="20" t="s">
        <v>110</v>
      </c>
      <c r="W52" s="20"/>
    </row>
    <row r="53" spans="1:26" x14ac:dyDescent="0.25">
      <c r="B53" s="20" t="s">
        <v>2</v>
      </c>
      <c r="C53" s="51">
        <f>C52/D70</f>
        <v>27.024676245406088</v>
      </c>
    </row>
    <row r="55" spans="1:26" x14ac:dyDescent="0.25">
      <c r="B55" s="37"/>
      <c r="C55" s="37">
        <v>2014</v>
      </c>
      <c r="D55" s="37">
        <f t="shared" ref="D55" si="28">+C55+1</f>
        <v>2015</v>
      </c>
      <c r="E55" s="37">
        <f t="shared" ref="E55" si="29">+D55+1</f>
        <v>2016</v>
      </c>
      <c r="F55" s="37">
        <f>+E55+1</f>
        <v>2017</v>
      </c>
      <c r="G55" s="37">
        <f t="shared" ref="G55" si="30">+F55+1</f>
        <v>2018</v>
      </c>
      <c r="H55" s="37">
        <f t="shared" ref="H55" si="31">+G55+1</f>
        <v>2019</v>
      </c>
      <c r="I55" s="37">
        <f t="shared" ref="I55" si="32">+H55+1</f>
        <v>2020</v>
      </c>
      <c r="J55" s="37">
        <f t="shared" ref="J55" si="33">+I55+1</f>
        <v>2021</v>
      </c>
      <c r="K55" s="37">
        <f t="shared" ref="K55" si="34">+J55+1</f>
        <v>2022</v>
      </c>
      <c r="L55" s="37">
        <f t="shared" ref="L55" si="35">+K55+1</f>
        <v>2023</v>
      </c>
    </row>
    <row r="56" spans="1:26" x14ac:dyDescent="0.25">
      <c r="B56" s="37" t="s">
        <v>104</v>
      </c>
      <c r="C56" s="36">
        <v>0</v>
      </c>
      <c r="D56" s="36">
        <v>0</v>
      </c>
      <c r="E56" s="36">
        <v>0</v>
      </c>
      <c r="F56" s="36">
        <v>73</v>
      </c>
      <c r="G56" s="36">
        <v>78</v>
      </c>
      <c r="H56" s="36">
        <v>90</v>
      </c>
    </row>
    <row r="57" spans="1:26" x14ac:dyDescent="0.25">
      <c r="B57" s="37" t="s">
        <v>101</v>
      </c>
      <c r="I57" s="38">
        <v>105.75</v>
      </c>
      <c r="J57" s="38">
        <v>117.5</v>
      </c>
      <c r="K57" s="38">
        <v>141</v>
      </c>
      <c r="L57" s="38">
        <v>141</v>
      </c>
    </row>
    <row r="58" spans="1:26" x14ac:dyDescent="0.25">
      <c r="I58" s="39"/>
      <c r="J58" s="39"/>
      <c r="K58" s="39"/>
      <c r="L58" s="39"/>
    </row>
    <row r="59" spans="1:26" x14ac:dyDescent="0.25">
      <c r="B59" s="37" t="s">
        <v>109</v>
      </c>
      <c r="C59" s="37">
        <v>2021</v>
      </c>
      <c r="D59" s="37">
        <f t="shared" ref="D59" si="36">+C59+1</f>
        <v>2022</v>
      </c>
      <c r="E59" s="37">
        <f t="shared" ref="E59" si="37">+D59+1</f>
        <v>2023</v>
      </c>
      <c r="F59" s="37">
        <f t="shared" ref="F59" si="38">+E59+1</f>
        <v>2024</v>
      </c>
      <c r="G59" s="37">
        <f t="shared" ref="G59" si="39">+F59+1</f>
        <v>2025</v>
      </c>
      <c r="H59" s="37">
        <f t="shared" ref="H59" si="40">+G59+1</f>
        <v>2026</v>
      </c>
      <c r="I59" s="37">
        <f t="shared" ref="I59" si="41">+H59+1</f>
        <v>2027</v>
      </c>
      <c r="J59" s="37">
        <f t="shared" ref="J59" si="42">+I59+1</f>
        <v>2028</v>
      </c>
      <c r="K59" s="37">
        <f t="shared" ref="K59" si="43">+J59+1</f>
        <v>2029</v>
      </c>
      <c r="L59" s="39"/>
    </row>
    <row r="60" spans="1:26" x14ac:dyDescent="0.25">
      <c r="B60" s="37" t="s">
        <v>102</v>
      </c>
      <c r="C60" s="53">
        <f>$C$53*(D56/$L$57)</f>
        <v>0</v>
      </c>
      <c r="D60" s="53">
        <f t="shared" ref="D60:G60" si="44">$C$53*(E56/$L$57)</f>
        <v>0</v>
      </c>
      <c r="E60" s="53">
        <f t="shared" si="44"/>
        <v>13.99149904904003</v>
      </c>
      <c r="F60" s="53">
        <f t="shared" si="44"/>
        <v>14.949820901714007</v>
      </c>
      <c r="G60" s="53">
        <f t="shared" si="44"/>
        <v>17.249793348131547</v>
      </c>
      <c r="H60" s="53">
        <f>$C$53*(I57/$L$57)</f>
        <v>20.268507184054567</v>
      </c>
      <c r="I60" s="53">
        <f t="shared" ref="I60:K60" si="45">$C$53*(J57/$L$57)</f>
        <v>22.520563537838406</v>
      </c>
      <c r="J60" s="53">
        <f t="shared" si="45"/>
        <v>27.024676245406088</v>
      </c>
      <c r="K60" s="53">
        <f t="shared" si="45"/>
        <v>27.024676245406088</v>
      </c>
      <c r="L60" s="39"/>
    </row>
    <row r="61" spans="1:26" x14ac:dyDescent="0.25">
      <c r="L61" s="39"/>
    </row>
    <row r="62" spans="1:26" x14ac:dyDescent="0.25">
      <c r="L62" s="39"/>
    </row>
    <row r="63" spans="1:26" x14ac:dyDescent="0.25">
      <c r="B63" s="37" t="s">
        <v>111</v>
      </c>
      <c r="C63" s="40" t="s">
        <v>4</v>
      </c>
      <c r="D63" s="40" t="s">
        <v>5</v>
      </c>
      <c r="E63" s="40" t="s">
        <v>6</v>
      </c>
      <c r="F63" s="40" t="s">
        <v>7</v>
      </c>
      <c r="G63" s="40" t="s">
        <v>8</v>
      </c>
      <c r="H63" s="40" t="s">
        <v>9</v>
      </c>
      <c r="I63" s="40" t="s">
        <v>10</v>
      </c>
      <c r="J63" s="41"/>
      <c r="K63" s="41"/>
      <c r="L63" s="39"/>
    </row>
    <row r="64" spans="1:26" x14ac:dyDescent="0.25">
      <c r="B64" s="37" t="s">
        <v>103</v>
      </c>
      <c r="C64" s="54">
        <v>10.33018493816356</v>
      </c>
      <c r="D64" s="54">
        <v>27.32959513769379</v>
      </c>
      <c r="E64" s="54">
        <v>74.686562219350137</v>
      </c>
      <c r="F64" s="54">
        <v>100</v>
      </c>
      <c r="G64" s="54">
        <v>100</v>
      </c>
      <c r="H64" s="54">
        <v>100</v>
      </c>
      <c r="I64" s="54">
        <v>100</v>
      </c>
      <c r="L64" s="39"/>
    </row>
    <row r="65" spans="2:12" x14ac:dyDescent="0.25">
      <c r="B65" s="37" t="s">
        <v>102</v>
      </c>
      <c r="C65" s="55">
        <f>C64</f>
        <v>10.33018493816356</v>
      </c>
      <c r="D65" s="55">
        <f t="shared" ref="D65:I65" si="46">D64</f>
        <v>27.32959513769379</v>
      </c>
      <c r="E65" s="55">
        <f t="shared" si="46"/>
        <v>74.686562219350137</v>
      </c>
      <c r="F65" s="55">
        <f t="shared" si="46"/>
        <v>100</v>
      </c>
      <c r="G65" s="55">
        <f t="shared" si="46"/>
        <v>100</v>
      </c>
      <c r="H65" s="55">
        <f t="shared" si="46"/>
        <v>100</v>
      </c>
      <c r="I65" s="55">
        <f t="shared" si="46"/>
        <v>100</v>
      </c>
      <c r="L65" s="39"/>
    </row>
    <row r="66" spans="2:12" x14ac:dyDescent="0.25">
      <c r="L66" s="39"/>
    </row>
    <row r="67" spans="2:12" x14ac:dyDescent="0.25">
      <c r="L67" s="39"/>
    </row>
    <row r="68" spans="2:12" x14ac:dyDescent="0.25">
      <c r="B68" s="42" t="s">
        <v>106</v>
      </c>
      <c r="C68" s="40" t="s">
        <v>107</v>
      </c>
      <c r="D68" s="40" t="s">
        <v>108</v>
      </c>
      <c r="E68" s="40" t="s">
        <v>19</v>
      </c>
      <c r="L68" s="39"/>
    </row>
    <row r="69" spans="2:12" x14ac:dyDescent="0.25">
      <c r="B69" s="42" t="s">
        <v>103</v>
      </c>
      <c r="C69" s="56">
        <v>1207.4122137404579</v>
      </c>
      <c r="D69" s="57">
        <v>23044341.191908401</v>
      </c>
      <c r="E69" s="47">
        <f>SUM(Indicatori!M20:M21)/CDF!L57</f>
        <v>3.8647784063513</v>
      </c>
      <c r="L69" s="39"/>
    </row>
    <row r="70" spans="2:12" x14ac:dyDescent="0.25">
      <c r="B70" s="42" t="s">
        <v>102</v>
      </c>
      <c r="C70" s="43">
        <f>C69</f>
        <v>1207.4122137404579</v>
      </c>
      <c r="D70" s="44">
        <f>D69</f>
        <v>23044341.191908401</v>
      </c>
      <c r="E70" s="44">
        <f>E69</f>
        <v>3.8647784063513</v>
      </c>
      <c r="L70" s="39"/>
    </row>
    <row r="71" spans="2:12" x14ac:dyDescent="0.25">
      <c r="L71" s="39"/>
    </row>
    <row r="72" spans="2:12" ht="14.4" thickBot="1" x14ac:dyDescent="0.3">
      <c r="L72" s="39"/>
    </row>
    <row r="73" spans="2:12" x14ac:dyDescent="0.25">
      <c r="B73" s="148" t="s">
        <v>48</v>
      </c>
      <c r="C73" s="149"/>
      <c r="E73" s="15" t="s">
        <v>112</v>
      </c>
      <c r="F73" s="15" t="s">
        <v>113</v>
      </c>
      <c r="L73" s="39"/>
    </row>
    <row r="74" spans="2:12" ht="14.4" thickBot="1" x14ac:dyDescent="0.3">
      <c r="B74" s="63" t="s">
        <v>19</v>
      </c>
      <c r="C74" s="64" t="s">
        <v>112</v>
      </c>
      <c r="E74" s="15" t="s">
        <v>19</v>
      </c>
      <c r="F74" s="15" t="s">
        <v>74</v>
      </c>
      <c r="L74" s="39"/>
    </row>
    <row r="75" spans="2:12" x14ac:dyDescent="0.25">
      <c r="L75" s="39"/>
    </row>
    <row r="76" spans="2:12" x14ac:dyDescent="0.25">
      <c r="L76" s="39"/>
    </row>
    <row r="77" spans="2:12" x14ac:dyDescent="0.25">
      <c r="L77" s="39"/>
    </row>
    <row r="78" spans="2:12" s="31" customFormat="1" x14ac:dyDescent="0.25">
      <c r="B78" s="37" t="s">
        <v>105</v>
      </c>
      <c r="C78" s="37">
        <v>2021</v>
      </c>
      <c r="D78" s="37">
        <f t="shared" ref="D78" si="47">+C78+1</f>
        <v>2022</v>
      </c>
      <c r="E78" s="37">
        <f t="shared" ref="E78" si="48">+D78+1</f>
        <v>2023</v>
      </c>
      <c r="F78" s="37">
        <f t="shared" ref="F78" si="49">+E78+1</f>
        <v>2024</v>
      </c>
      <c r="G78" s="37">
        <f t="shared" ref="G78" si="50">+F78+1</f>
        <v>2025</v>
      </c>
      <c r="H78" s="37">
        <f t="shared" ref="H78" si="51">+G78+1</f>
        <v>2026</v>
      </c>
      <c r="I78" s="37">
        <f t="shared" ref="I78" si="52">+H78+1</f>
        <v>2027</v>
      </c>
      <c r="J78" s="37">
        <f t="shared" ref="J78" si="53">+I78+1</f>
        <v>2028</v>
      </c>
      <c r="K78" s="37">
        <f t="shared" ref="K78" si="54">+J78+1</f>
        <v>2029</v>
      </c>
      <c r="L78" s="39"/>
    </row>
    <row r="79" spans="2:12" x14ac:dyDescent="0.25">
      <c r="B79" s="37" t="s">
        <v>102</v>
      </c>
      <c r="C79" s="141">
        <f>$E$69*C60</f>
        <v>0</v>
      </c>
      <c r="D79" s="141">
        <f t="shared" ref="D79:K79" si="55">$E$69*D60</f>
        <v>0</v>
      </c>
      <c r="E79" s="141">
        <f t="shared" si="55"/>
        <v>54.074043397214659</v>
      </c>
      <c r="F79" s="141">
        <f t="shared" si="55"/>
        <v>57.777744999763613</v>
      </c>
      <c r="G79" s="141">
        <f t="shared" si="55"/>
        <v>66.666628845881093</v>
      </c>
      <c r="H79" s="141">
        <f t="shared" si="55"/>
        <v>78.333288893910279</v>
      </c>
      <c r="I79" s="141">
        <f t="shared" si="55"/>
        <v>87.036987659900305</v>
      </c>
      <c r="J79" s="141">
        <f t="shared" si="55"/>
        <v>104.44438519188037</v>
      </c>
      <c r="K79" s="141">
        <f t="shared" si="55"/>
        <v>104.44438519188037</v>
      </c>
      <c r="L79" s="147"/>
    </row>
    <row r="80" spans="2:12" x14ac:dyDescent="0.25">
      <c r="C80" s="142"/>
      <c r="D80" s="142"/>
      <c r="E80" s="143"/>
      <c r="F80" s="143"/>
      <c r="G80" s="143"/>
      <c r="H80" s="143"/>
      <c r="I80" s="143"/>
      <c r="J80" s="143"/>
      <c r="K80" s="143"/>
      <c r="L80" s="147"/>
    </row>
    <row r="81" spans="1:31" x14ac:dyDescent="0.25">
      <c r="B81" s="97" t="s">
        <v>112</v>
      </c>
      <c r="C81" s="144"/>
      <c r="D81" s="142"/>
      <c r="E81" s="143"/>
      <c r="F81" s="143"/>
      <c r="G81" s="143"/>
      <c r="H81" s="143"/>
      <c r="I81" s="143"/>
      <c r="J81" s="143"/>
      <c r="K81" s="143"/>
      <c r="L81" s="143"/>
    </row>
    <row r="82" spans="1:31" x14ac:dyDescent="0.25">
      <c r="B82" s="37" t="s">
        <v>46</v>
      </c>
      <c r="C82" s="48">
        <f>F79</f>
        <v>57.777744999763613</v>
      </c>
      <c r="D82" s="145"/>
      <c r="E82" s="146"/>
      <c r="F82" s="146"/>
      <c r="G82" s="146"/>
      <c r="H82" s="146"/>
      <c r="I82" s="146"/>
      <c r="J82" s="146"/>
      <c r="K82" s="146"/>
      <c r="L82" s="146"/>
    </row>
    <row r="83" spans="1:31" x14ac:dyDescent="0.25">
      <c r="B83" s="37" t="s">
        <v>47</v>
      </c>
      <c r="C83" s="48">
        <f>K79</f>
        <v>104.44438519188037</v>
      </c>
      <c r="D83" s="142"/>
      <c r="E83" s="143"/>
      <c r="F83" s="143"/>
      <c r="G83" s="143"/>
      <c r="H83" s="143"/>
      <c r="I83" s="143"/>
      <c r="J83" s="143"/>
      <c r="K83" s="143"/>
      <c r="L83" s="143"/>
    </row>
    <row r="84" spans="1:31" x14ac:dyDescent="0.25">
      <c r="E84" s="19"/>
      <c r="F84" s="19"/>
      <c r="G84" s="19"/>
      <c r="H84" s="19"/>
      <c r="I84" s="19"/>
      <c r="J84" s="19"/>
      <c r="K84" s="19"/>
      <c r="L84" s="19"/>
    </row>
    <row r="89" spans="1:3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31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3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3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31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31" s="31" customFormat="1" ht="14.4" thickBo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9.2" customHeight="1" x14ac:dyDescent="0.35">
      <c r="A95" s="154">
        <v>1.2</v>
      </c>
      <c r="B95" s="17" t="s">
        <v>75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31" s="31" customFormat="1" ht="19.2" customHeight="1" x14ac:dyDescent="0.35">
      <c r="A96" s="155"/>
      <c r="B96" s="33" t="s">
        <v>77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</row>
    <row r="97" spans="2:23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23" x14ac:dyDescent="0.25">
      <c r="B98" s="20" t="s">
        <v>1</v>
      </c>
      <c r="C98" s="52">
        <f>200952000*4.87</f>
        <v>978636240</v>
      </c>
      <c r="D98" s="15" t="s">
        <v>78</v>
      </c>
    </row>
    <row r="99" spans="2:23" x14ac:dyDescent="0.25">
      <c r="B99" s="20" t="s">
        <v>2</v>
      </c>
      <c r="C99" s="51">
        <f>C98/D116</f>
        <v>318.80388174883836</v>
      </c>
    </row>
    <row r="100" spans="2:23" x14ac:dyDescent="0.25">
      <c r="N100" s="20" t="s">
        <v>110</v>
      </c>
      <c r="W100" s="20" t="s">
        <v>111</v>
      </c>
    </row>
    <row r="101" spans="2:23" x14ac:dyDescent="0.25">
      <c r="B101" s="37"/>
      <c r="C101" s="37">
        <v>2014</v>
      </c>
      <c r="D101" s="37">
        <f t="shared" ref="D101:L101" si="56">+C101+1</f>
        <v>2015</v>
      </c>
      <c r="E101" s="37">
        <f t="shared" si="56"/>
        <v>2016</v>
      </c>
      <c r="F101" s="37">
        <f t="shared" si="56"/>
        <v>2017</v>
      </c>
      <c r="G101" s="37">
        <f t="shared" si="56"/>
        <v>2018</v>
      </c>
      <c r="H101" s="37">
        <f t="shared" si="56"/>
        <v>2019</v>
      </c>
      <c r="I101" s="37">
        <f t="shared" si="56"/>
        <v>2020</v>
      </c>
      <c r="J101" s="37">
        <f t="shared" si="56"/>
        <v>2021</v>
      </c>
      <c r="K101" s="37">
        <f t="shared" si="56"/>
        <v>2022</v>
      </c>
      <c r="L101" s="37">
        <f t="shared" si="56"/>
        <v>2023</v>
      </c>
    </row>
    <row r="102" spans="2:23" x14ac:dyDescent="0.25">
      <c r="B102" s="37" t="s">
        <v>104</v>
      </c>
      <c r="C102" s="36">
        <v>1</v>
      </c>
      <c r="D102" s="36">
        <v>1</v>
      </c>
      <c r="E102" s="36">
        <v>6</v>
      </c>
      <c r="F102" s="36">
        <v>97</v>
      </c>
      <c r="G102" s="36">
        <v>512</v>
      </c>
      <c r="H102" s="36">
        <v>973</v>
      </c>
    </row>
    <row r="103" spans="2:23" x14ac:dyDescent="0.25">
      <c r="B103" s="37" t="s">
        <v>101</v>
      </c>
      <c r="I103" s="38">
        <v>1434</v>
      </c>
      <c r="J103" s="38">
        <v>1895</v>
      </c>
      <c r="K103" s="38">
        <v>1895</v>
      </c>
      <c r="L103" s="38">
        <v>1895</v>
      </c>
    </row>
    <row r="104" spans="2:23" x14ac:dyDescent="0.25">
      <c r="I104" s="39"/>
      <c r="J104" s="39"/>
      <c r="K104" s="39"/>
      <c r="L104" s="39"/>
    </row>
    <row r="105" spans="2:23" x14ac:dyDescent="0.25">
      <c r="B105" s="37" t="s">
        <v>3</v>
      </c>
      <c r="C105" s="37">
        <v>2021</v>
      </c>
      <c r="D105" s="37">
        <f t="shared" ref="D105:K105" si="57">+C105+1</f>
        <v>2022</v>
      </c>
      <c r="E105" s="37">
        <f t="shared" si="57"/>
        <v>2023</v>
      </c>
      <c r="F105" s="37">
        <f t="shared" si="57"/>
        <v>2024</v>
      </c>
      <c r="G105" s="37">
        <f t="shared" si="57"/>
        <v>2025</v>
      </c>
      <c r="H105" s="37">
        <f t="shared" si="57"/>
        <v>2026</v>
      </c>
      <c r="I105" s="37">
        <f t="shared" si="57"/>
        <v>2027</v>
      </c>
      <c r="J105" s="37">
        <f t="shared" si="57"/>
        <v>2028</v>
      </c>
      <c r="K105" s="37">
        <f t="shared" si="57"/>
        <v>2029</v>
      </c>
      <c r="L105" s="39"/>
    </row>
    <row r="106" spans="2:23" x14ac:dyDescent="0.25">
      <c r="B106" s="37" t="s">
        <v>102</v>
      </c>
      <c r="C106" s="53">
        <f>$C$99*(D102/$L$103)</f>
        <v>0.16823423838988832</v>
      </c>
      <c r="D106" s="53">
        <f t="shared" ref="D106:G106" si="58">$C$99*(E102/$L$103)</f>
        <v>1.0094054303393298</v>
      </c>
      <c r="E106" s="53">
        <f t="shared" si="58"/>
        <v>16.318721123819167</v>
      </c>
      <c r="F106" s="53">
        <f t="shared" si="58"/>
        <v>86.135930055622822</v>
      </c>
      <c r="G106" s="53">
        <f t="shared" si="58"/>
        <v>163.69191395336131</v>
      </c>
      <c r="H106" s="53">
        <f>$C$99*(I103/$L$103)</f>
        <v>241.24789785109985</v>
      </c>
      <c r="I106" s="53">
        <f t="shared" ref="I106:K106" si="59">$C$99*(J103/$L$103)</f>
        <v>318.80388174883836</v>
      </c>
      <c r="J106" s="53">
        <f t="shared" si="59"/>
        <v>318.80388174883836</v>
      </c>
      <c r="K106" s="53">
        <f t="shared" si="59"/>
        <v>318.80388174883836</v>
      </c>
      <c r="L106" s="39"/>
    </row>
    <row r="107" spans="2:23" x14ac:dyDescent="0.25">
      <c r="L107" s="39"/>
    </row>
    <row r="108" spans="2:23" x14ac:dyDescent="0.25">
      <c r="L108" s="39"/>
    </row>
    <row r="109" spans="2:23" x14ac:dyDescent="0.25">
      <c r="B109" s="37" t="s">
        <v>111</v>
      </c>
      <c r="C109" s="40" t="s">
        <v>4</v>
      </c>
      <c r="D109" s="40" t="s">
        <v>5</v>
      </c>
      <c r="E109" s="40" t="s">
        <v>6</v>
      </c>
      <c r="F109" s="40" t="s">
        <v>7</v>
      </c>
      <c r="G109" s="40" t="s">
        <v>8</v>
      </c>
      <c r="H109" s="40" t="s">
        <v>9</v>
      </c>
      <c r="I109" s="40" t="s">
        <v>10</v>
      </c>
      <c r="J109" s="41"/>
      <c r="K109" s="41"/>
      <c r="L109" s="39"/>
    </row>
    <row r="110" spans="2:23" x14ac:dyDescent="0.25">
      <c r="B110" s="37" t="s">
        <v>103</v>
      </c>
      <c r="C110" s="54">
        <v>60.2079957557252</v>
      </c>
      <c r="D110" s="54">
        <v>88.779415702566268</v>
      </c>
      <c r="E110" s="54">
        <v>100</v>
      </c>
      <c r="F110" s="54">
        <v>100</v>
      </c>
      <c r="G110" s="54">
        <v>100</v>
      </c>
      <c r="H110" s="54">
        <v>100</v>
      </c>
      <c r="I110" s="54">
        <v>100</v>
      </c>
      <c r="L110" s="39"/>
    </row>
    <row r="111" spans="2:23" x14ac:dyDescent="0.25">
      <c r="B111" s="37" t="s">
        <v>102</v>
      </c>
      <c r="C111" s="55">
        <f>C110</f>
        <v>60.2079957557252</v>
      </c>
      <c r="D111" s="55">
        <f t="shared" ref="D111:I111" si="60">D110</f>
        <v>88.779415702566268</v>
      </c>
      <c r="E111" s="55">
        <f t="shared" si="60"/>
        <v>100</v>
      </c>
      <c r="F111" s="55">
        <f t="shared" si="60"/>
        <v>100</v>
      </c>
      <c r="G111" s="55">
        <f t="shared" si="60"/>
        <v>100</v>
      </c>
      <c r="H111" s="55">
        <f t="shared" si="60"/>
        <v>100</v>
      </c>
      <c r="I111" s="55">
        <f t="shared" si="60"/>
        <v>100</v>
      </c>
      <c r="L111" s="39"/>
    </row>
    <row r="112" spans="2:23" x14ac:dyDescent="0.25">
      <c r="L112" s="39"/>
    </row>
    <row r="113" spans="2:14" x14ac:dyDescent="0.25">
      <c r="L113" s="39"/>
    </row>
    <row r="114" spans="2:14" x14ac:dyDescent="0.25">
      <c r="B114" s="42" t="s">
        <v>106</v>
      </c>
      <c r="C114" s="130" t="s">
        <v>107</v>
      </c>
      <c r="D114" s="40" t="s">
        <v>108</v>
      </c>
      <c r="E114" s="40" t="s">
        <v>19</v>
      </c>
      <c r="L114" s="39"/>
    </row>
    <row r="115" spans="2:14" x14ac:dyDescent="0.25">
      <c r="B115" s="42" t="s">
        <v>103</v>
      </c>
      <c r="C115" s="59">
        <v>1031.4041353383459</v>
      </c>
      <c r="D115" s="59">
        <v>3069712.4345900971</v>
      </c>
      <c r="E115" s="47">
        <f>Indicatori!M6/CDF!L103</f>
        <v>2.3727707138117089</v>
      </c>
      <c r="L115" s="39"/>
    </row>
    <row r="116" spans="2:14" x14ac:dyDescent="0.25">
      <c r="B116" s="42" t="s">
        <v>102</v>
      </c>
      <c r="C116" s="43">
        <f>C115</f>
        <v>1031.4041353383459</v>
      </c>
      <c r="D116" s="43">
        <f>D115</f>
        <v>3069712.4345900971</v>
      </c>
      <c r="E116" s="50"/>
      <c r="L116" s="39"/>
    </row>
    <row r="117" spans="2:14" x14ac:dyDescent="0.25">
      <c r="L117" s="39"/>
    </row>
    <row r="118" spans="2:14" ht="14.4" thickBot="1" x14ac:dyDescent="0.3">
      <c r="L118" s="39"/>
    </row>
    <row r="119" spans="2:14" x14ac:dyDescent="0.25">
      <c r="B119" s="148" t="s">
        <v>48</v>
      </c>
      <c r="C119" s="149"/>
      <c r="E119" s="15" t="s">
        <v>49</v>
      </c>
      <c r="F119" s="15" t="s">
        <v>73</v>
      </c>
      <c r="L119" s="39"/>
    </row>
    <row r="120" spans="2:14" ht="15" customHeight="1" thickBot="1" x14ac:dyDescent="0.3">
      <c r="B120" s="45" t="s">
        <v>19</v>
      </c>
      <c r="C120" s="46" t="s">
        <v>49</v>
      </c>
      <c r="E120" s="15" t="s">
        <v>19</v>
      </c>
      <c r="F120" s="15" t="s">
        <v>72</v>
      </c>
      <c r="L120" s="39"/>
    </row>
    <row r="121" spans="2:14" x14ac:dyDescent="0.25">
      <c r="L121" s="39"/>
    </row>
    <row r="122" spans="2:14" x14ac:dyDescent="0.25">
      <c r="L122" s="39"/>
      <c r="N122" s="20" t="s">
        <v>50</v>
      </c>
    </row>
    <row r="123" spans="2:14" x14ac:dyDescent="0.25">
      <c r="B123" s="37" t="s">
        <v>105</v>
      </c>
      <c r="C123" s="37">
        <v>2021</v>
      </c>
      <c r="D123" s="37">
        <f t="shared" ref="D123" si="61">+C123+1</f>
        <v>2022</v>
      </c>
      <c r="E123" s="37">
        <f t="shared" ref="E123" si="62">+D123+1</f>
        <v>2023</v>
      </c>
      <c r="F123" s="37">
        <f t="shared" ref="F123" si="63">+E123+1</f>
        <v>2024</v>
      </c>
      <c r="G123" s="37">
        <f t="shared" ref="G123" si="64">+F123+1</f>
        <v>2025</v>
      </c>
      <c r="H123" s="37">
        <f t="shared" ref="H123" si="65">+G123+1</f>
        <v>2026</v>
      </c>
      <c r="I123" s="37">
        <f t="shared" ref="I123" si="66">+H123+1</f>
        <v>2027</v>
      </c>
      <c r="J123" s="37">
        <f t="shared" ref="J123" si="67">+I123+1</f>
        <v>2028</v>
      </c>
      <c r="K123" s="37">
        <f t="shared" ref="K123" si="68">+J123+1</f>
        <v>2029</v>
      </c>
      <c r="L123" s="39"/>
    </row>
    <row r="124" spans="2:14" x14ac:dyDescent="0.25">
      <c r="B124" s="37" t="s">
        <v>102</v>
      </c>
      <c r="C124" s="53">
        <f>$E$115*C106</f>
        <v>0.39918127391194452</v>
      </c>
      <c r="D124" s="53">
        <f t="shared" ref="D124:K124" si="69">$E$115*D106</f>
        <v>2.3950876434716668</v>
      </c>
      <c r="E124" s="53">
        <f t="shared" si="69"/>
        <v>38.720583569458618</v>
      </c>
      <c r="F124" s="53">
        <f t="shared" si="69"/>
        <v>204.3808122429156</v>
      </c>
      <c r="G124" s="53">
        <f t="shared" si="69"/>
        <v>388.40337951632193</v>
      </c>
      <c r="H124" s="53">
        <f t="shared" si="69"/>
        <v>572.42594678972841</v>
      </c>
      <c r="I124" s="53">
        <f>$E$115*I106</f>
        <v>756.44851406313489</v>
      </c>
      <c r="J124" s="53">
        <f t="shared" si="69"/>
        <v>756.44851406313489</v>
      </c>
      <c r="K124" s="53">
        <f t="shared" si="69"/>
        <v>756.44851406313489</v>
      </c>
      <c r="L124" s="39"/>
    </row>
    <row r="126" spans="2:14" s="31" customFormat="1" x14ac:dyDescent="0.25">
      <c r="B126" s="49" t="s">
        <v>49</v>
      </c>
      <c r="C126" s="49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4" x14ac:dyDescent="0.25">
      <c r="B127" s="37" t="s">
        <v>46</v>
      </c>
      <c r="C127" s="48">
        <f>F124</f>
        <v>204.3808122429156</v>
      </c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2:14" x14ac:dyDescent="0.25">
      <c r="B128" s="37" t="s">
        <v>47</v>
      </c>
      <c r="C128" s="48">
        <f>K124</f>
        <v>756.44851406313489</v>
      </c>
    </row>
    <row r="139" spans="1:3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3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3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3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31" ht="14.4" thickBo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9.2" x14ac:dyDescent="0.35">
      <c r="A144" s="154">
        <v>1.3</v>
      </c>
      <c r="B144" s="17" t="s">
        <v>116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31" ht="19.2" customHeight="1" x14ac:dyDescent="0.35">
      <c r="A145" s="155"/>
      <c r="B145" s="33" t="s">
        <v>76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ht="19.2" customHeight="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31" ht="19.2" customHeight="1" x14ac:dyDescent="0.25">
      <c r="B147" s="61" t="s">
        <v>99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31" ht="14.4" thickBot="1" x14ac:dyDescent="0.3">
      <c r="A148" s="16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ht="19.2" x14ac:dyDescent="0.35">
      <c r="A149" s="154">
        <v>3.1</v>
      </c>
      <c r="B149" s="17" t="s">
        <v>39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31" s="31" customFormat="1" ht="19.2" x14ac:dyDescent="0.35">
      <c r="A150" s="156"/>
      <c r="B150" s="33" t="s">
        <v>89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1:31" ht="19.2" customHeight="1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31" ht="13.8" customHeight="1" x14ac:dyDescent="0.25">
      <c r="B152" s="20" t="s">
        <v>1</v>
      </c>
      <c r="C152" s="52">
        <f>180995000*4.87</f>
        <v>881445650</v>
      </c>
      <c r="D152" s="15" t="s">
        <v>78</v>
      </c>
    </row>
    <row r="153" spans="1:31" x14ac:dyDescent="0.25">
      <c r="B153" s="20" t="s">
        <v>2</v>
      </c>
      <c r="C153" s="48">
        <f>C152/D170</f>
        <v>113.21255261696891</v>
      </c>
    </row>
    <row r="154" spans="1:31" x14ac:dyDescent="0.25">
      <c r="N154" s="20" t="s">
        <v>110</v>
      </c>
      <c r="W154" s="20" t="s">
        <v>111</v>
      </c>
    </row>
    <row r="155" spans="1:31" x14ac:dyDescent="0.25">
      <c r="B155" s="37"/>
      <c r="C155" s="37">
        <v>2014</v>
      </c>
      <c r="D155" s="37">
        <f t="shared" ref="D155" si="70">+C155+1</f>
        <v>2015</v>
      </c>
      <c r="E155" s="37">
        <f t="shared" ref="E155" si="71">+D155+1</f>
        <v>2016</v>
      </c>
      <c r="F155" s="37">
        <f t="shared" ref="F155" si="72">+E155+1</f>
        <v>2017</v>
      </c>
      <c r="G155" s="37">
        <f t="shared" ref="G155" si="73">+F155+1</f>
        <v>2018</v>
      </c>
      <c r="H155" s="37">
        <f t="shared" ref="H155" si="74">+G155+1</f>
        <v>2019</v>
      </c>
      <c r="I155" s="37">
        <f t="shared" ref="I155" si="75">+H155+1</f>
        <v>2020</v>
      </c>
      <c r="J155" s="37">
        <f t="shared" ref="J155" si="76">+I155+1</f>
        <v>2021</v>
      </c>
      <c r="K155" s="37">
        <f t="shared" ref="K155" si="77">+J155+1</f>
        <v>2022</v>
      </c>
      <c r="L155" s="37">
        <f t="shared" ref="L155" si="78">+K155+1</f>
        <v>2023</v>
      </c>
    </row>
    <row r="156" spans="1:31" x14ac:dyDescent="0.25">
      <c r="B156" s="37" t="s">
        <v>104</v>
      </c>
      <c r="C156" s="36">
        <v>0</v>
      </c>
      <c r="D156" s="36">
        <v>118</v>
      </c>
      <c r="E156" s="36">
        <v>148</v>
      </c>
      <c r="F156" s="36">
        <v>268</v>
      </c>
      <c r="G156" s="36">
        <v>440</v>
      </c>
      <c r="H156" s="36">
        <v>628</v>
      </c>
    </row>
    <row r="157" spans="1:31" x14ac:dyDescent="0.25">
      <c r="B157" s="37" t="s">
        <v>101</v>
      </c>
      <c r="I157" s="38">
        <v>808</v>
      </c>
      <c r="J157" s="38">
        <v>988</v>
      </c>
      <c r="K157" s="38">
        <v>988</v>
      </c>
      <c r="L157" s="38">
        <v>988</v>
      </c>
    </row>
    <row r="158" spans="1:31" x14ac:dyDescent="0.25">
      <c r="I158" s="39"/>
      <c r="J158" s="39"/>
      <c r="K158" s="39"/>
      <c r="L158" s="39"/>
    </row>
    <row r="159" spans="1:31" x14ac:dyDescent="0.25">
      <c r="B159" s="37" t="s">
        <v>3</v>
      </c>
      <c r="C159" s="37">
        <v>2021</v>
      </c>
      <c r="D159" s="37">
        <f t="shared" ref="D159" si="79">+C159+1</f>
        <v>2022</v>
      </c>
      <c r="E159" s="37">
        <f t="shared" ref="E159" si="80">+D159+1</f>
        <v>2023</v>
      </c>
      <c r="F159" s="37">
        <f t="shared" ref="F159" si="81">+E159+1</f>
        <v>2024</v>
      </c>
      <c r="G159" s="37">
        <f t="shared" ref="G159" si="82">+F159+1</f>
        <v>2025</v>
      </c>
      <c r="H159" s="37">
        <f t="shared" ref="H159" si="83">+G159+1</f>
        <v>2026</v>
      </c>
      <c r="I159" s="37">
        <f t="shared" ref="I159" si="84">+H159+1</f>
        <v>2027</v>
      </c>
      <c r="J159" s="37">
        <f t="shared" ref="J159" si="85">+I159+1</f>
        <v>2028</v>
      </c>
      <c r="K159" s="37">
        <f t="shared" ref="K159" si="86">+J159+1</f>
        <v>2029</v>
      </c>
      <c r="L159" s="39"/>
    </row>
    <row r="160" spans="1:31" x14ac:dyDescent="0.25">
      <c r="B160" s="37" t="s">
        <v>102</v>
      </c>
      <c r="C160" s="43">
        <f>$C$153*(D156/$L$157)</f>
        <v>13.521337255872805</v>
      </c>
      <c r="D160" s="43">
        <f t="shared" ref="D160:G160" si="87">$C$153*(E156/$L$157)</f>
        <v>16.95896537177267</v>
      </c>
      <c r="E160" s="43">
        <f t="shared" si="87"/>
        <v>30.709477835372134</v>
      </c>
      <c r="F160" s="43">
        <f t="shared" si="87"/>
        <v>50.418545699864694</v>
      </c>
      <c r="G160" s="43">
        <f t="shared" si="87"/>
        <v>71.961015226170517</v>
      </c>
      <c r="H160" s="43">
        <f>$C$153*(I157/$L$157)</f>
        <v>92.586783921569705</v>
      </c>
      <c r="I160" s="43">
        <f t="shared" ref="I160:K160" si="88">$C$153*(J157/$L$157)</f>
        <v>113.21255261696891</v>
      </c>
      <c r="J160" s="43">
        <f t="shared" si="88"/>
        <v>113.21255261696891</v>
      </c>
      <c r="K160" s="43">
        <f t="shared" si="88"/>
        <v>113.21255261696891</v>
      </c>
      <c r="L160" s="39"/>
    </row>
    <row r="161" spans="2:12" x14ac:dyDescent="0.25">
      <c r="L161" s="39"/>
    </row>
    <row r="162" spans="2:12" x14ac:dyDescent="0.25">
      <c r="L162" s="39"/>
    </row>
    <row r="163" spans="2:12" x14ac:dyDescent="0.25">
      <c r="B163" s="37" t="s">
        <v>111</v>
      </c>
      <c r="C163" s="40" t="s">
        <v>4</v>
      </c>
      <c r="D163" s="40" t="s">
        <v>5</v>
      </c>
      <c r="E163" s="40" t="s">
        <v>6</v>
      </c>
      <c r="F163" s="40" t="s">
        <v>7</v>
      </c>
      <c r="G163" s="40" t="s">
        <v>8</v>
      </c>
      <c r="H163" s="40" t="s">
        <v>9</v>
      </c>
      <c r="I163" s="40" t="s">
        <v>10</v>
      </c>
      <c r="J163" s="41"/>
      <c r="K163" s="41"/>
      <c r="L163" s="39"/>
    </row>
    <row r="164" spans="2:12" x14ac:dyDescent="0.25">
      <c r="B164" s="37" t="s">
        <v>103</v>
      </c>
      <c r="C164" s="54">
        <v>48.811648248944131</v>
      </c>
      <c r="D164" s="54">
        <v>76.4827601681923</v>
      </c>
      <c r="E164" s="54">
        <v>92.612759640091141</v>
      </c>
      <c r="F164" s="54">
        <v>100</v>
      </c>
      <c r="G164" s="54">
        <v>100</v>
      </c>
      <c r="H164" s="54">
        <v>100</v>
      </c>
      <c r="I164" s="54">
        <v>100</v>
      </c>
      <c r="L164" s="39"/>
    </row>
    <row r="165" spans="2:12" x14ac:dyDescent="0.25">
      <c r="B165" s="37" t="s">
        <v>102</v>
      </c>
      <c r="C165" s="55">
        <f>C164</f>
        <v>48.811648248944131</v>
      </c>
      <c r="D165" s="55">
        <f t="shared" ref="D165:I165" si="89">D164</f>
        <v>76.4827601681923</v>
      </c>
      <c r="E165" s="55">
        <f t="shared" si="89"/>
        <v>92.612759640091141</v>
      </c>
      <c r="F165" s="55">
        <f t="shared" si="89"/>
        <v>100</v>
      </c>
      <c r="G165" s="55">
        <f t="shared" si="89"/>
        <v>100</v>
      </c>
      <c r="H165" s="55">
        <f t="shared" si="89"/>
        <v>100</v>
      </c>
      <c r="I165" s="55">
        <f t="shared" si="89"/>
        <v>100</v>
      </c>
      <c r="L165" s="39"/>
    </row>
    <row r="166" spans="2:12" x14ac:dyDescent="0.25">
      <c r="L166" s="39"/>
    </row>
    <row r="167" spans="2:12" x14ac:dyDescent="0.25">
      <c r="L167" s="39"/>
    </row>
    <row r="168" spans="2:12" x14ac:dyDescent="0.25">
      <c r="B168" s="42" t="s">
        <v>106</v>
      </c>
      <c r="C168" s="130" t="s">
        <v>107</v>
      </c>
      <c r="D168" s="130" t="s">
        <v>108</v>
      </c>
      <c r="E168" s="130" t="s">
        <v>52</v>
      </c>
      <c r="L168" s="39"/>
    </row>
    <row r="169" spans="2:12" x14ac:dyDescent="0.25">
      <c r="B169" s="42" t="s">
        <v>103</v>
      </c>
      <c r="C169" s="59">
        <v>1392.302295918367</v>
      </c>
      <c r="D169" s="59">
        <v>7785758.996020413</v>
      </c>
      <c r="E169" s="47">
        <f>SUM(Indicatori!M7:M8)/L157</f>
        <v>48.273140978998356</v>
      </c>
      <c r="F169" s="140"/>
      <c r="L169" s="39"/>
    </row>
    <row r="170" spans="2:12" x14ac:dyDescent="0.25">
      <c r="B170" s="42" t="s">
        <v>102</v>
      </c>
      <c r="C170" s="43">
        <f>C169</f>
        <v>1392.302295918367</v>
      </c>
      <c r="D170" s="44">
        <f>D169</f>
        <v>7785758.996020413</v>
      </c>
      <c r="E170" s="43">
        <f>E169</f>
        <v>48.273140978998356</v>
      </c>
      <c r="L170" s="39"/>
    </row>
    <row r="171" spans="2:12" x14ac:dyDescent="0.25">
      <c r="L171" s="39"/>
    </row>
    <row r="172" spans="2:12" ht="14.4" thickBot="1" x14ac:dyDescent="0.3">
      <c r="L172" s="39"/>
    </row>
    <row r="173" spans="2:12" x14ac:dyDescent="0.25">
      <c r="B173" s="148" t="s">
        <v>48</v>
      </c>
      <c r="C173" s="149"/>
      <c r="E173" s="15" t="s">
        <v>51</v>
      </c>
      <c r="F173" s="15" t="s">
        <v>54</v>
      </c>
      <c r="L173" s="39"/>
    </row>
    <row r="174" spans="2:12" ht="15" customHeight="1" thickBot="1" x14ac:dyDescent="0.3">
      <c r="B174" s="137" t="s">
        <v>51</v>
      </c>
      <c r="C174" s="46" t="s">
        <v>52</v>
      </c>
      <c r="E174" s="15" t="s">
        <v>52</v>
      </c>
      <c r="F174" s="15" t="s">
        <v>53</v>
      </c>
      <c r="L174" s="39"/>
    </row>
    <row r="175" spans="2:12" ht="15" customHeight="1" x14ac:dyDescent="0.25">
      <c r="L175" s="39"/>
    </row>
    <row r="176" spans="2:12" ht="15" customHeight="1" x14ac:dyDescent="0.25">
      <c r="L176" s="39"/>
    </row>
    <row r="177" spans="2:12" ht="15" customHeight="1" x14ac:dyDescent="0.25">
      <c r="B177" s="37" t="s">
        <v>105</v>
      </c>
      <c r="C177" s="37">
        <v>2021</v>
      </c>
      <c r="D177" s="37">
        <f t="shared" ref="D177" si="90">+C177+1</f>
        <v>2022</v>
      </c>
      <c r="E177" s="37">
        <f t="shared" ref="E177" si="91">+D177+1</f>
        <v>2023</v>
      </c>
      <c r="F177" s="37">
        <f t="shared" ref="F177" si="92">+E177+1</f>
        <v>2024</v>
      </c>
      <c r="G177" s="37">
        <f t="shared" ref="G177" si="93">+F177+1</f>
        <v>2025</v>
      </c>
      <c r="H177" s="37">
        <f t="shared" ref="H177" si="94">+G177+1</f>
        <v>2026</v>
      </c>
      <c r="I177" s="37">
        <f t="shared" ref="I177" si="95">+H177+1</f>
        <v>2027</v>
      </c>
      <c r="J177" s="37">
        <f t="shared" ref="J177" si="96">+I177+1</f>
        <v>2028</v>
      </c>
      <c r="K177" s="37">
        <f t="shared" ref="K177" si="97">+J177+1</f>
        <v>2029</v>
      </c>
      <c r="L177" s="39"/>
    </row>
    <row r="178" spans="2:12" ht="15" customHeight="1" x14ac:dyDescent="0.25">
      <c r="B178" s="37" t="s">
        <v>102</v>
      </c>
      <c r="C178" s="53">
        <f>$E$170*C160</f>
        <v>652.7174195773307</v>
      </c>
      <c r="D178" s="53">
        <f t="shared" ref="D178:K178" si="98">$E$170*D160</f>
        <v>818.66252624953336</v>
      </c>
      <c r="E178" s="53">
        <f t="shared" si="98"/>
        <v>1482.4429529383442</v>
      </c>
      <c r="F178" s="53">
        <f t="shared" si="98"/>
        <v>2433.8615645256396</v>
      </c>
      <c r="G178" s="53">
        <f t="shared" si="98"/>
        <v>3473.7842330047765</v>
      </c>
      <c r="H178" s="53">
        <f t="shared" si="98"/>
        <v>4469.4548730379929</v>
      </c>
      <c r="I178" s="53">
        <f t="shared" si="98"/>
        <v>5465.1255130712088</v>
      </c>
      <c r="J178" s="53">
        <f t="shared" si="98"/>
        <v>5465.1255130712088</v>
      </c>
      <c r="K178" s="53">
        <f t="shared" si="98"/>
        <v>5465.1255130712088</v>
      </c>
      <c r="L178" s="39"/>
    </row>
    <row r="179" spans="2:12" ht="15" customHeight="1" x14ac:dyDescent="0.25">
      <c r="L179" s="39"/>
    </row>
    <row r="180" spans="2:12" ht="15" customHeight="1" x14ac:dyDescent="0.25">
      <c r="B180" s="97" t="s">
        <v>51</v>
      </c>
      <c r="C180" s="97"/>
      <c r="L180" s="39"/>
    </row>
    <row r="181" spans="2:12" ht="15" customHeight="1" x14ac:dyDescent="0.25">
      <c r="B181" s="37" t="s">
        <v>46</v>
      </c>
      <c r="C181" s="48">
        <f>F178</f>
        <v>2433.8615645256396</v>
      </c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2:12" ht="15" customHeight="1" x14ac:dyDescent="0.25">
      <c r="B182" s="37" t="s">
        <v>47</v>
      </c>
      <c r="C182" s="48">
        <f>K178</f>
        <v>5465.1255130712088</v>
      </c>
    </row>
    <row r="183" spans="2:12" ht="15" customHeight="1" x14ac:dyDescent="0.25"/>
    <row r="184" spans="2:12" ht="15" customHeight="1" x14ac:dyDescent="0.25"/>
    <row r="185" spans="2:12" ht="15" customHeight="1" x14ac:dyDescent="0.25">
      <c r="L185" s="19"/>
    </row>
    <row r="186" spans="2:12" ht="15" customHeight="1" x14ac:dyDescent="0.25">
      <c r="L186" s="19"/>
    </row>
    <row r="187" spans="2:12" ht="15" customHeight="1" x14ac:dyDescent="0.25">
      <c r="L187" s="19"/>
    </row>
    <row r="188" spans="2:12" ht="15" customHeight="1" x14ac:dyDescent="0.25">
      <c r="L188" s="19"/>
    </row>
    <row r="189" spans="2:12" ht="15" customHeight="1" x14ac:dyDescent="0.25">
      <c r="L189" s="19"/>
    </row>
    <row r="190" spans="2:12" ht="15" customHeight="1" x14ac:dyDescent="0.25">
      <c r="L190" s="19"/>
    </row>
    <row r="191" spans="2:12" ht="15" customHeight="1" x14ac:dyDescent="0.25">
      <c r="L191" s="19"/>
    </row>
    <row r="192" spans="2:12" ht="15" customHeight="1" x14ac:dyDescent="0.25">
      <c r="L192" s="19"/>
    </row>
    <row r="193" spans="1:31" ht="15" customHeight="1" x14ac:dyDescent="0.25">
      <c r="L193" s="19"/>
    </row>
    <row r="194" spans="1:31" ht="15" customHeight="1" thickBot="1" x14ac:dyDescent="0.3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58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ht="19.2" customHeight="1" x14ac:dyDescent="0.35">
      <c r="A195" s="150">
        <v>3.2</v>
      </c>
      <c r="B195" s="17" t="s">
        <v>41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31" s="31" customFormat="1" ht="19.2" customHeight="1" x14ac:dyDescent="0.35">
      <c r="A196" s="151"/>
      <c r="B196" s="33" t="s">
        <v>90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  <row r="197" spans="1:31" s="31" customFormat="1" ht="19.2" customHeight="1" x14ac:dyDescent="0.35">
      <c r="A197" s="60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</row>
    <row r="198" spans="1:31" s="31" customFormat="1" ht="19.2" customHeight="1" x14ac:dyDescent="0.25">
      <c r="A198" s="60"/>
      <c r="B198" s="61" t="s">
        <v>99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</row>
    <row r="199" spans="1:31" ht="14.4" thickBot="1" x14ac:dyDescent="0.3">
      <c r="A199" s="16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ht="19.2" customHeight="1" x14ac:dyDescent="0.35">
      <c r="A200" s="154">
        <v>3.3</v>
      </c>
      <c r="B200" s="17" t="s">
        <v>40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31" s="31" customFormat="1" ht="19.2" customHeight="1" x14ac:dyDescent="0.35">
      <c r="A201" s="156"/>
      <c r="B201" s="33" t="s">
        <v>91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</row>
    <row r="202" spans="1:31" ht="19.2" customHeight="1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31" ht="19.2" customHeight="1" x14ac:dyDescent="0.25">
      <c r="B203" s="20" t="s">
        <v>1</v>
      </c>
      <c r="C203" s="52">
        <f>203619000*4.87</f>
        <v>991624530</v>
      </c>
      <c r="D203" s="15" t="s">
        <v>78</v>
      </c>
    </row>
    <row r="204" spans="1:31" ht="13.8" customHeight="1" x14ac:dyDescent="0.25">
      <c r="B204" s="20" t="s">
        <v>2</v>
      </c>
      <c r="C204" s="51">
        <f>C203/D221</f>
        <v>105.57613058244081</v>
      </c>
    </row>
    <row r="205" spans="1:31" ht="14.4" customHeight="1" x14ac:dyDescent="0.25">
      <c r="N205" s="20" t="s">
        <v>110</v>
      </c>
      <c r="W205" s="20" t="s">
        <v>111</v>
      </c>
    </row>
    <row r="206" spans="1:31" ht="13.8" customHeight="1" x14ac:dyDescent="0.25">
      <c r="B206" s="37"/>
      <c r="C206" s="37">
        <v>2014</v>
      </c>
      <c r="D206" s="37">
        <f t="shared" ref="D206" si="99">+C206+1</f>
        <v>2015</v>
      </c>
      <c r="E206" s="37">
        <f t="shared" ref="E206" si="100">+D206+1</f>
        <v>2016</v>
      </c>
      <c r="F206" s="37">
        <f t="shared" ref="F206" si="101">+E206+1</f>
        <v>2017</v>
      </c>
      <c r="G206" s="37">
        <f t="shared" ref="G206" si="102">+F206+1</f>
        <v>2018</v>
      </c>
      <c r="H206" s="37">
        <f t="shared" ref="H206" si="103">+G206+1</f>
        <v>2019</v>
      </c>
      <c r="I206" s="37">
        <f t="shared" ref="I206" si="104">+H206+1</f>
        <v>2020</v>
      </c>
      <c r="J206" s="37">
        <f t="shared" ref="J206" si="105">+I206+1</f>
        <v>2021</v>
      </c>
      <c r="K206" s="37">
        <f t="shared" ref="K206" si="106">+J206+1</f>
        <v>2022</v>
      </c>
      <c r="L206" s="37">
        <f t="shared" ref="L206" si="107">+K206+1</f>
        <v>2023</v>
      </c>
    </row>
    <row r="207" spans="1:31" ht="14.4" customHeight="1" x14ac:dyDescent="0.25">
      <c r="B207" s="37" t="s">
        <v>104</v>
      </c>
      <c r="C207" s="36">
        <v>0</v>
      </c>
      <c r="D207" s="36">
        <v>0</v>
      </c>
      <c r="E207" s="36">
        <v>0</v>
      </c>
      <c r="F207" s="36">
        <v>0</v>
      </c>
      <c r="G207" s="36">
        <v>8</v>
      </c>
      <c r="H207" s="36">
        <v>25</v>
      </c>
    </row>
    <row r="208" spans="1:31" ht="13.8" customHeight="1" x14ac:dyDescent="0.25">
      <c r="B208" s="37" t="s">
        <v>101</v>
      </c>
      <c r="I208" s="38">
        <v>42</v>
      </c>
      <c r="J208" s="38">
        <v>59</v>
      </c>
      <c r="K208" s="38">
        <v>59</v>
      </c>
      <c r="L208" s="38">
        <v>59</v>
      </c>
    </row>
    <row r="209" spans="2:12" ht="14.4" customHeight="1" x14ac:dyDescent="0.25">
      <c r="I209" s="39"/>
      <c r="J209" s="39"/>
      <c r="K209" s="39"/>
      <c r="L209" s="39"/>
    </row>
    <row r="210" spans="2:12" ht="13.8" customHeight="1" x14ac:dyDescent="0.25">
      <c r="B210" s="37" t="s">
        <v>3</v>
      </c>
      <c r="C210" s="37">
        <v>2021</v>
      </c>
      <c r="D210" s="37">
        <f t="shared" ref="D210" si="108">+C210+1</f>
        <v>2022</v>
      </c>
      <c r="E210" s="37">
        <f t="shared" ref="E210" si="109">+D210+1</f>
        <v>2023</v>
      </c>
      <c r="F210" s="37">
        <f t="shared" ref="F210" si="110">+E210+1</f>
        <v>2024</v>
      </c>
      <c r="G210" s="37">
        <f t="shared" ref="G210" si="111">+F210+1</f>
        <v>2025</v>
      </c>
      <c r="H210" s="37">
        <f t="shared" ref="H210" si="112">+G210+1</f>
        <v>2026</v>
      </c>
      <c r="I210" s="37">
        <f t="shared" ref="I210" si="113">+H210+1</f>
        <v>2027</v>
      </c>
      <c r="J210" s="37">
        <f t="shared" ref="J210" si="114">+I210+1</f>
        <v>2028</v>
      </c>
      <c r="K210" s="37">
        <f t="shared" ref="K210" si="115">+J210+1</f>
        <v>2029</v>
      </c>
      <c r="L210" s="39"/>
    </row>
    <row r="211" spans="2:12" ht="14.4" customHeight="1" x14ac:dyDescent="0.25">
      <c r="B211" s="37" t="s">
        <v>102</v>
      </c>
      <c r="C211" s="53">
        <f>$C$204*(D207/$L$208)</f>
        <v>0</v>
      </c>
      <c r="D211" s="53">
        <f t="shared" ref="D211:G211" si="116">$C$204*(E207/$L$208)</f>
        <v>0</v>
      </c>
      <c r="E211" s="53">
        <f t="shared" si="116"/>
        <v>0</v>
      </c>
      <c r="F211" s="53">
        <f t="shared" si="116"/>
        <v>14.315407536602144</v>
      </c>
      <c r="G211" s="53">
        <f t="shared" si="116"/>
        <v>44.735648551881695</v>
      </c>
      <c r="H211" s="53">
        <f>$C$204*(I208/$L$208)</f>
        <v>75.155889567161253</v>
      </c>
      <c r="I211" s="53">
        <f t="shared" ref="I211:K211" si="117">$C$204*(J208/$L$208)</f>
        <v>105.57613058244081</v>
      </c>
      <c r="J211" s="53">
        <f t="shared" si="117"/>
        <v>105.57613058244081</v>
      </c>
      <c r="K211" s="53">
        <f t="shared" si="117"/>
        <v>105.57613058244081</v>
      </c>
      <c r="L211" s="39"/>
    </row>
    <row r="212" spans="2:12" ht="13.8" customHeight="1" x14ac:dyDescent="0.25">
      <c r="L212" s="39"/>
    </row>
    <row r="213" spans="2:12" ht="14.4" customHeight="1" x14ac:dyDescent="0.25">
      <c r="L213" s="39"/>
    </row>
    <row r="214" spans="2:12" ht="13.8" customHeight="1" x14ac:dyDescent="0.25">
      <c r="B214" s="37" t="s">
        <v>111</v>
      </c>
      <c r="C214" s="40" t="s">
        <v>4</v>
      </c>
      <c r="D214" s="40" t="s">
        <v>5</v>
      </c>
      <c r="E214" s="40" t="s">
        <v>6</v>
      </c>
      <c r="F214" s="40" t="s">
        <v>7</v>
      </c>
      <c r="G214" s="40" t="s">
        <v>8</v>
      </c>
      <c r="H214" s="40" t="s">
        <v>9</v>
      </c>
      <c r="I214" s="40" t="s">
        <v>10</v>
      </c>
      <c r="J214" s="41"/>
      <c r="K214" s="41"/>
      <c r="L214" s="39"/>
    </row>
    <row r="215" spans="2:12" ht="14.4" customHeight="1" x14ac:dyDescent="0.25">
      <c r="B215" s="37" t="s">
        <v>103</v>
      </c>
      <c r="C215" s="54">
        <v>56.655105299527158</v>
      </c>
      <c r="D215" s="54">
        <v>84.829740252914959</v>
      </c>
      <c r="E215" s="54">
        <v>98.841011621309846</v>
      </c>
      <c r="F215" s="54">
        <v>100</v>
      </c>
      <c r="G215" s="54">
        <v>100</v>
      </c>
      <c r="H215" s="54">
        <v>100</v>
      </c>
      <c r="I215" s="54">
        <v>100</v>
      </c>
      <c r="L215" s="39"/>
    </row>
    <row r="216" spans="2:12" ht="13.8" customHeight="1" x14ac:dyDescent="0.25">
      <c r="B216" s="37" t="s">
        <v>102</v>
      </c>
      <c r="C216" s="55">
        <f>C215</f>
        <v>56.655105299527158</v>
      </c>
      <c r="D216" s="55">
        <f t="shared" ref="D216:I216" si="118">D215</f>
        <v>84.829740252914959</v>
      </c>
      <c r="E216" s="55">
        <f t="shared" si="118"/>
        <v>98.841011621309846</v>
      </c>
      <c r="F216" s="55">
        <f t="shared" si="118"/>
        <v>100</v>
      </c>
      <c r="G216" s="55">
        <f t="shared" si="118"/>
        <v>100</v>
      </c>
      <c r="H216" s="55">
        <f t="shared" si="118"/>
        <v>100</v>
      </c>
      <c r="I216" s="55">
        <f t="shared" si="118"/>
        <v>100</v>
      </c>
      <c r="L216" s="39"/>
    </row>
    <row r="217" spans="2:12" ht="14.4" customHeight="1" x14ac:dyDescent="0.25">
      <c r="L217" s="39"/>
    </row>
    <row r="218" spans="2:12" ht="13.8" customHeight="1" x14ac:dyDescent="0.25">
      <c r="L218" s="39"/>
    </row>
    <row r="219" spans="2:12" ht="14.4" customHeight="1" x14ac:dyDescent="0.25">
      <c r="B219" s="42" t="s">
        <v>106</v>
      </c>
      <c r="C219" s="130" t="s">
        <v>107</v>
      </c>
      <c r="D219" s="130" t="s">
        <v>108</v>
      </c>
      <c r="E219" s="130" t="s">
        <v>57</v>
      </c>
      <c r="L219" s="39"/>
    </row>
    <row r="220" spans="2:12" ht="13.8" customHeight="1" x14ac:dyDescent="0.25">
      <c r="B220" s="42" t="s">
        <v>103</v>
      </c>
      <c r="C220" s="59">
        <v>1144</v>
      </c>
      <c r="D220" s="59">
        <v>9392506.8529166654</v>
      </c>
      <c r="E220" s="47">
        <f>Indicatori!M9/L208</f>
        <v>0.8291525174743285</v>
      </c>
      <c r="L220" s="39"/>
    </row>
    <row r="221" spans="2:12" ht="14.4" customHeight="1" x14ac:dyDescent="0.25">
      <c r="B221" s="42" t="s">
        <v>102</v>
      </c>
      <c r="C221" s="43">
        <f>C220</f>
        <v>1144</v>
      </c>
      <c r="D221" s="44">
        <f>D220</f>
        <v>9392506.8529166654</v>
      </c>
      <c r="E221" s="44">
        <f>E220</f>
        <v>0.8291525174743285</v>
      </c>
      <c r="L221" s="39"/>
    </row>
    <row r="222" spans="2:12" ht="13.8" customHeight="1" x14ac:dyDescent="0.25">
      <c r="L222" s="39"/>
    </row>
    <row r="223" spans="2:12" ht="14.4" customHeight="1" thickBot="1" x14ac:dyDescent="0.3">
      <c r="L223" s="39"/>
    </row>
    <row r="224" spans="2:12" ht="13.8" customHeight="1" x14ac:dyDescent="0.25">
      <c r="B224" s="148" t="s">
        <v>48</v>
      </c>
      <c r="C224" s="149"/>
      <c r="E224" s="15" t="s">
        <v>55</v>
      </c>
      <c r="F224" s="15" t="s">
        <v>56</v>
      </c>
      <c r="L224" s="39"/>
    </row>
    <row r="225" spans="2:12" ht="15" customHeight="1" thickBot="1" x14ac:dyDescent="0.3">
      <c r="B225" s="137" t="s">
        <v>59</v>
      </c>
      <c r="C225" s="46" t="s">
        <v>57</v>
      </c>
      <c r="E225" s="15" t="s">
        <v>57</v>
      </c>
      <c r="F225" s="15" t="s">
        <v>58</v>
      </c>
      <c r="L225" s="39"/>
    </row>
    <row r="226" spans="2:12" ht="13.8" customHeight="1" x14ac:dyDescent="0.25">
      <c r="L226" s="39"/>
    </row>
    <row r="227" spans="2:12" ht="14.4" customHeight="1" x14ac:dyDescent="0.25">
      <c r="L227" s="39"/>
    </row>
    <row r="228" spans="2:12" ht="13.8" customHeight="1" x14ac:dyDescent="0.25">
      <c r="B228" s="37" t="s">
        <v>105</v>
      </c>
      <c r="C228" s="37">
        <v>2021</v>
      </c>
      <c r="D228" s="37">
        <f t="shared" ref="D228" si="119">+C228+1</f>
        <v>2022</v>
      </c>
      <c r="E228" s="37">
        <f t="shared" ref="E228" si="120">+D228+1</f>
        <v>2023</v>
      </c>
      <c r="F228" s="37">
        <f t="shared" ref="F228" si="121">+E228+1</f>
        <v>2024</v>
      </c>
      <c r="G228" s="37">
        <f t="shared" ref="G228" si="122">+F228+1</f>
        <v>2025</v>
      </c>
      <c r="H228" s="37">
        <f t="shared" ref="H228" si="123">+G228+1</f>
        <v>2026</v>
      </c>
      <c r="I228" s="37">
        <f t="shared" ref="I228" si="124">+H228+1</f>
        <v>2027</v>
      </c>
      <c r="J228" s="37">
        <f t="shared" ref="J228" si="125">+I228+1</f>
        <v>2028</v>
      </c>
      <c r="K228" s="37">
        <f t="shared" ref="K228" si="126">+J228+1</f>
        <v>2029</v>
      </c>
      <c r="L228" s="39"/>
    </row>
    <row r="229" spans="2:12" ht="14.4" customHeight="1" x14ac:dyDescent="0.25">
      <c r="B229" s="37" t="s">
        <v>102</v>
      </c>
      <c r="C229" s="53">
        <f>$E$221*C211</f>
        <v>0</v>
      </c>
      <c r="D229" s="53">
        <f t="shared" ref="D229:K229" si="127">$E$221*D211</f>
        <v>0</v>
      </c>
      <c r="E229" s="53">
        <f t="shared" si="127"/>
        <v>0</v>
      </c>
      <c r="F229" s="53">
        <f t="shared" si="127"/>
        <v>11.869656197644643</v>
      </c>
      <c r="G229" s="53">
        <f t="shared" si="127"/>
        <v>37.092675617639507</v>
      </c>
      <c r="H229" s="53">
        <f t="shared" si="127"/>
        <v>62.315695037634377</v>
      </c>
      <c r="I229" s="53">
        <f t="shared" si="127"/>
        <v>87.53871445762924</v>
      </c>
      <c r="J229" s="53">
        <f t="shared" si="127"/>
        <v>87.53871445762924</v>
      </c>
      <c r="K229" s="53">
        <f t="shared" si="127"/>
        <v>87.53871445762924</v>
      </c>
      <c r="L229" s="39"/>
    </row>
    <row r="230" spans="2:12" ht="13.8" customHeight="1" x14ac:dyDescent="0.25">
      <c r="L230" s="39"/>
    </row>
    <row r="231" spans="2:12" ht="14.4" customHeight="1" x14ac:dyDescent="0.25">
      <c r="B231" s="97" t="s">
        <v>59</v>
      </c>
      <c r="C231" s="97"/>
    </row>
    <row r="232" spans="2:12" ht="13.8" customHeight="1" x14ac:dyDescent="0.25">
      <c r="B232" s="37" t="s">
        <v>46</v>
      </c>
      <c r="C232" s="48">
        <f>F229</f>
        <v>11.869656197644643</v>
      </c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 ht="14.4" customHeight="1" x14ac:dyDescent="0.25">
      <c r="B233" s="37" t="s">
        <v>47</v>
      </c>
      <c r="C233" s="48">
        <f>K229</f>
        <v>87.53871445762924</v>
      </c>
    </row>
    <row r="234" spans="2:12" ht="13.8" customHeight="1" x14ac:dyDescent="0.25"/>
    <row r="235" spans="2:12" ht="14.4" customHeight="1" x14ac:dyDescent="0.25"/>
    <row r="236" spans="2:12" ht="13.8" customHeight="1" x14ac:dyDescent="0.25"/>
    <row r="237" spans="2:12" ht="14.4" customHeight="1" x14ac:dyDescent="0.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2:12" ht="13.8" customHeight="1" x14ac:dyDescent="0.25"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2:12" ht="14.4" customHeight="1" x14ac:dyDescent="0.25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2:12" ht="13.8" customHeight="1" x14ac:dyDescent="0.25"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31" ht="14.4" customHeight="1" x14ac:dyDescent="0.25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31" ht="13.8" customHeight="1" x14ac:dyDescent="0.25"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31" ht="14.4" customHeight="1" x14ac:dyDescent="0.25"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31" ht="13.8" customHeight="1" x14ac:dyDescent="0.25"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31" ht="14.4" customHeight="1" thickBot="1" x14ac:dyDescent="0.3">
      <c r="A245" s="16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ht="19.2" customHeight="1" x14ac:dyDescent="0.35">
      <c r="A246" s="157">
        <v>4.0999999999999996</v>
      </c>
      <c r="B246" s="65" t="s">
        <v>42</v>
      </c>
      <c r="C246" s="66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31" s="31" customFormat="1" ht="19.2" customHeight="1" x14ac:dyDescent="0.35">
      <c r="A247" s="158"/>
      <c r="B247" s="67" t="s">
        <v>92</v>
      </c>
      <c r="C247" s="68"/>
      <c r="D247" s="32"/>
      <c r="E247" s="32"/>
      <c r="F247" s="32"/>
      <c r="G247" s="32"/>
      <c r="H247" s="32"/>
      <c r="I247" s="32"/>
      <c r="J247" s="32"/>
      <c r="K247" s="32"/>
      <c r="L247" s="32"/>
    </row>
    <row r="248" spans="1:31" s="31" customFormat="1" ht="19.2" customHeight="1" x14ac:dyDescent="0.35">
      <c r="A248" s="96"/>
      <c r="B248" s="67"/>
      <c r="C248" s="68"/>
      <c r="D248" s="32"/>
      <c r="E248" s="32"/>
      <c r="F248" s="32"/>
      <c r="G248" s="32"/>
      <c r="H248" s="32"/>
      <c r="I248" s="32"/>
      <c r="J248" s="32"/>
      <c r="K248" s="32"/>
      <c r="L248" s="32"/>
    </row>
    <row r="249" spans="1:31" s="31" customFormat="1" ht="19.2" customHeight="1" x14ac:dyDescent="0.25">
      <c r="A249" s="96"/>
      <c r="B249" s="61" t="s">
        <v>99</v>
      </c>
      <c r="C249" s="68"/>
      <c r="D249" s="32"/>
      <c r="E249" s="32"/>
      <c r="F249" s="32"/>
      <c r="G249" s="32"/>
      <c r="H249" s="32"/>
      <c r="I249" s="32"/>
      <c r="J249" s="32"/>
      <c r="K249" s="32"/>
      <c r="L249" s="32"/>
    </row>
    <row r="250" spans="1:31" s="31" customFormat="1" ht="19.2" customHeight="1" x14ac:dyDescent="0.35">
      <c r="A250" s="96"/>
      <c r="B250" s="67"/>
      <c r="C250" s="68"/>
      <c r="D250" s="32"/>
      <c r="E250" s="32"/>
      <c r="F250" s="32"/>
      <c r="G250" s="32"/>
      <c r="H250" s="32"/>
      <c r="I250" s="32"/>
      <c r="J250" s="32"/>
      <c r="K250" s="32"/>
      <c r="L250" s="32"/>
    </row>
    <row r="251" spans="1:31" s="31" customFormat="1" ht="19.2" customHeight="1" x14ac:dyDescent="0.35">
      <c r="A251" s="96"/>
      <c r="B251" s="65" t="s">
        <v>42</v>
      </c>
      <c r="C251" s="68"/>
      <c r="D251" s="32"/>
      <c r="E251" s="32"/>
      <c r="F251" s="32"/>
      <c r="G251" s="32"/>
      <c r="H251" s="32"/>
      <c r="I251" s="32"/>
      <c r="J251" s="32"/>
      <c r="K251" s="32"/>
      <c r="L251" s="32"/>
    </row>
    <row r="252" spans="1:31" s="31" customFormat="1" ht="19.2" customHeight="1" x14ac:dyDescent="0.35">
      <c r="A252" s="96"/>
      <c r="B252" s="67" t="s">
        <v>93</v>
      </c>
      <c r="C252" s="68"/>
      <c r="D252" s="32"/>
      <c r="E252" s="32"/>
      <c r="F252" s="32"/>
      <c r="G252" s="32"/>
      <c r="H252" s="32"/>
      <c r="I252" s="32"/>
      <c r="J252" s="32"/>
      <c r="K252" s="32"/>
      <c r="L252" s="32"/>
    </row>
    <row r="253" spans="1:31" ht="19.2" customHeight="1" x14ac:dyDescent="0.25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31" ht="14.4" customHeight="1" x14ac:dyDescent="0.25">
      <c r="B254" s="61" t="s">
        <v>99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31" ht="14.4" customHeight="1" thickBot="1" x14ac:dyDescent="0.3">
      <c r="A255" s="16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ht="19.2" customHeight="1" x14ac:dyDescent="0.35">
      <c r="A256" s="159">
        <v>5.0999999999999996</v>
      </c>
      <c r="B256" s="17" t="s">
        <v>43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23" s="31" customFormat="1" ht="19.2" customHeight="1" x14ac:dyDescent="0.35">
      <c r="A257" s="160"/>
      <c r="B257" s="33" t="s">
        <v>94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</row>
    <row r="258" spans="1:23" ht="19.2" customHeight="1" x14ac:dyDescent="0.25"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23" ht="19.2" customHeight="1" x14ac:dyDescent="0.25">
      <c r="B259" s="20" t="s">
        <v>1</v>
      </c>
      <c r="C259" s="52">
        <f>106045000*4.87</f>
        <v>516439150</v>
      </c>
      <c r="D259" s="15" t="s">
        <v>78</v>
      </c>
    </row>
    <row r="260" spans="1:23" ht="13.8" customHeight="1" x14ac:dyDescent="0.25">
      <c r="B260" s="20" t="s">
        <v>2</v>
      </c>
      <c r="C260" s="51">
        <f>C259/D277</f>
        <v>62.986830611101681</v>
      </c>
    </row>
    <row r="261" spans="1:23" ht="14.4" customHeight="1" x14ac:dyDescent="0.25">
      <c r="N261" s="20" t="s">
        <v>110</v>
      </c>
      <c r="W261" s="20" t="s">
        <v>111</v>
      </c>
    </row>
    <row r="262" spans="1:23" ht="13.8" customHeight="1" x14ac:dyDescent="0.25">
      <c r="B262" s="37"/>
      <c r="C262" s="37">
        <v>2014</v>
      </c>
      <c r="D262" s="37">
        <f t="shared" ref="D262" si="128">+C262+1</f>
        <v>2015</v>
      </c>
      <c r="E262" s="37">
        <f t="shared" ref="E262" si="129">+D262+1</f>
        <v>2016</v>
      </c>
      <c r="F262" s="37">
        <f t="shared" ref="F262" si="130">+E262+1</f>
        <v>2017</v>
      </c>
      <c r="G262" s="37">
        <f t="shared" ref="G262" si="131">+F262+1</f>
        <v>2018</v>
      </c>
      <c r="H262" s="37">
        <f t="shared" ref="H262" si="132">+G262+1</f>
        <v>2019</v>
      </c>
      <c r="I262" s="37">
        <f t="shared" ref="I262" si="133">+H262+1</f>
        <v>2020</v>
      </c>
      <c r="J262" s="37">
        <f t="shared" ref="J262" si="134">+I262+1</f>
        <v>2021</v>
      </c>
      <c r="K262" s="37">
        <f t="shared" ref="K262" si="135">+J262+1</f>
        <v>2022</v>
      </c>
      <c r="L262" s="37">
        <f t="shared" ref="L262" si="136">+K262+1</f>
        <v>2023</v>
      </c>
    </row>
    <row r="263" spans="1:23" ht="13.8" customHeight="1" x14ac:dyDescent="0.25">
      <c r="B263" s="37" t="s">
        <v>104</v>
      </c>
      <c r="C263" s="36">
        <v>0</v>
      </c>
      <c r="D263" s="36">
        <v>7</v>
      </c>
      <c r="E263" s="36">
        <v>22</v>
      </c>
      <c r="F263" s="36">
        <v>46</v>
      </c>
      <c r="G263" s="36">
        <v>127</v>
      </c>
      <c r="H263" s="36">
        <v>237</v>
      </c>
    </row>
    <row r="264" spans="1:23" x14ac:dyDescent="0.25">
      <c r="B264" s="37" t="s">
        <v>101</v>
      </c>
      <c r="I264" s="38">
        <f>$H263+(H263-G263)</f>
        <v>347</v>
      </c>
      <c r="J264" s="38">
        <f>I264+($H263-$G263)</f>
        <v>457</v>
      </c>
      <c r="K264" s="38">
        <f>J264</f>
        <v>457</v>
      </c>
      <c r="L264" s="38">
        <f>J264</f>
        <v>457</v>
      </c>
    </row>
    <row r="265" spans="1:23" x14ac:dyDescent="0.25">
      <c r="I265" s="39"/>
      <c r="J265" s="39"/>
      <c r="K265" s="39"/>
      <c r="L265" s="39"/>
    </row>
    <row r="266" spans="1:23" x14ac:dyDescent="0.25">
      <c r="B266" s="37" t="s">
        <v>3</v>
      </c>
      <c r="C266" s="37">
        <v>2021</v>
      </c>
      <c r="D266" s="37">
        <f t="shared" ref="D266" si="137">+C266+1</f>
        <v>2022</v>
      </c>
      <c r="E266" s="37">
        <f t="shared" ref="E266" si="138">+D266+1</f>
        <v>2023</v>
      </c>
      <c r="F266" s="37">
        <f t="shared" ref="F266" si="139">+E266+1</f>
        <v>2024</v>
      </c>
      <c r="G266" s="37">
        <f t="shared" ref="G266" si="140">+F266+1</f>
        <v>2025</v>
      </c>
      <c r="H266" s="37">
        <f t="shared" ref="H266" si="141">+G266+1</f>
        <v>2026</v>
      </c>
      <c r="I266" s="37">
        <f t="shared" ref="I266" si="142">+H266+1</f>
        <v>2027</v>
      </c>
      <c r="J266" s="37">
        <f t="shared" ref="J266" si="143">+I266+1</f>
        <v>2028</v>
      </c>
      <c r="K266" s="37">
        <f t="shared" ref="K266" si="144">+J266+1</f>
        <v>2029</v>
      </c>
      <c r="L266" s="39"/>
    </row>
    <row r="267" spans="1:23" x14ac:dyDescent="0.25">
      <c r="B267" s="37" t="s">
        <v>102</v>
      </c>
      <c r="C267" s="43">
        <f>$C$260*(D263/$L$264)</f>
        <v>0.96478733977617448</v>
      </c>
      <c r="D267" s="43">
        <f t="shared" ref="D267:G267" si="145">$C$260*(E263/$L$264)</f>
        <v>3.0321887821536917</v>
      </c>
      <c r="E267" s="43">
        <f t="shared" si="145"/>
        <v>6.3400310899577192</v>
      </c>
      <c r="F267" s="43">
        <f t="shared" si="145"/>
        <v>17.50399887879631</v>
      </c>
      <c r="G267" s="43">
        <f t="shared" si="145"/>
        <v>32.664942789564769</v>
      </c>
      <c r="H267" s="43">
        <f>$C$260*(I264/$L$264)</f>
        <v>47.825886700333221</v>
      </c>
      <c r="I267" s="43">
        <f t="shared" ref="I267:J267" si="146">$C$260*(J264/$L$264)</f>
        <v>62.986830611101681</v>
      </c>
      <c r="J267" s="43">
        <f t="shared" si="146"/>
        <v>62.986830611101681</v>
      </c>
      <c r="K267" s="43">
        <f>$C$260*(L264/$L$264)</f>
        <v>62.986830611101681</v>
      </c>
      <c r="L267" s="39"/>
    </row>
    <row r="268" spans="1:23" x14ac:dyDescent="0.25">
      <c r="L268" s="39"/>
    </row>
    <row r="269" spans="1:23" x14ac:dyDescent="0.25">
      <c r="L269" s="39"/>
    </row>
    <row r="270" spans="1:23" x14ac:dyDescent="0.25">
      <c r="B270" s="37" t="s">
        <v>111</v>
      </c>
      <c r="C270" s="40" t="s">
        <v>4</v>
      </c>
      <c r="D270" s="40" t="s">
        <v>5</v>
      </c>
      <c r="E270" s="40" t="s">
        <v>6</v>
      </c>
      <c r="F270" s="40" t="s">
        <v>7</v>
      </c>
      <c r="G270" s="40" t="s">
        <v>8</v>
      </c>
      <c r="H270" s="40" t="s">
        <v>9</v>
      </c>
      <c r="I270" s="40" t="s">
        <v>10</v>
      </c>
      <c r="J270" s="41"/>
      <c r="K270" s="41"/>
      <c r="L270" s="39"/>
    </row>
    <row r="271" spans="1:23" x14ac:dyDescent="0.25">
      <c r="B271" s="37" t="s">
        <v>103</v>
      </c>
      <c r="C271" s="54">
        <v>50.191257562841592</v>
      </c>
      <c r="D271" s="54">
        <v>77.264854711179169</v>
      </c>
      <c r="E271" s="54">
        <v>93.046551846425785</v>
      </c>
      <c r="F271" s="54">
        <v>100</v>
      </c>
      <c r="G271" s="54">
        <v>100</v>
      </c>
      <c r="H271" s="54">
        <v>100</v>
      </c>
      <c r="I271" s="54">
        <v>100</v>
      </c>
      <c r="L271" s="39"/>
    </row>
    <row r="272" spans="1:23" x14ac:dyDescent="0.25">
      <c r="B272" s="37" t="s">
        <v>102</v>
      </c>
      <c r="C272" s="55">
        <f>C271</f>
        <v>50.191257562841592</v>
      </c>
      <c r="D272" s="55">
        <f t="shared" ref="D272:I272" si="147">D271</f>
        <v>77.264854711179169</v>
      </c>
      <c r="E272" s="55">
        <f t="shared" si="147"/>
        <v>93.046551846425785</v>
      </c>
      <c r="F272" s="55">
        <f t="shared" si="147"/>
        <v>100</v>
      </c>
      <c r="G272" s="55">
        <f t="shared" si="147"/>
        <v>100</v>
      </c>
      <c r="H272" s="55">
        <f t="shared" si="147"/>
        <v>100</v>
      </c>
      <c r="I272" s="55">
        <f t="shared" si="147"/>
        <v>100</v>
      </c>
      <c r="L272" s="39"/>
    </row>
    <row r="273" spans="2:12" x14ac:dyDescent="0.25">
      <c r="L273" s="39"/>
    </row>
    <row r="274" spans="2:12" x14ac:dyDescent="0.25">
      <c r="L274" s="39"/>
    </row>
    <row r="275" spans="2:12" x14ac:dyDescent="0.25">
      <c r="B275" s="42" t="s">
        <v>106</v>
      </c>
      <c r="C275" s="40" t="s">
        <v>107</v>
      </c>
      <c r="D275" s="40" t="s">
        <v>108</v>
      </c>
      <c r="E275" s="40" t="s">
        <v>82</v>
      </c>
      <c r="F275" s="40" t="s">
        <v>62</v>
      </c>
      <c r="L275" s="39"/>
    </row>
    <row r="276" spans="2:12" x14ac:dyDescent="0.25">
      <c r="B276" s="42" t="s">
        <v>103</v>
      </c>
      <c r="C276" s="138">
        <v>1370.6849999999999</v>
      </c>
      <c r="D276" s="139">
        <v>8199160.760900002</v>
      </c>
      <c r="E276" s="47">
        <f>SUM(Indicatori!L10:L11)/CDF!L264</f>
        <v>67.645241679397316</v>
      </c>
      <c r="F276" s="47">
        <f>SUM(Indicatori!M12:M13)/L264</f>
        <v>87.379492535554121</v>
      </c>
      <c r="L276" s="39"/>
    </row>
    <row r="277" spans="2:12" x14ac:dyDescent="0.25">
      <c r="B277" s="42" t="s">
        <v>102</v>
      </c>
      <c r="C277" s="43">
        <f>C276</f>
        <v>1370.6849999999999</v>
      </c>
      <c r="D277" s="44">
        <f>D276</f>
        <v>8199160.760900002</v>
      </c>
      <c r="E277" s="43">
        <f>E276</f>
        <v>67.645241679397316</v>
      </c>
      <c r="F277" s="43">
        <f>F276</f>
        <v>87.379492535554121</v>
      </c>
      <c r="L277" s="39"/>
    </row>
    <row r="278" spans="2:12" x14ac:dyDescent="0.25">
      <c r="L278" s="39"/>
    </row>
    <row r="279" spans="2:12" ht="14.4" thickBot="1" x14ac:dyDescent="0.3">
      <c r="L279" s="39"/>
    </row>
    <row r="280" spans="2:12" x14ac:dyDescent="0.25">
      <c r="B280" s="148" t="s">
        <v>48</v>
      </c>
      <c r="C280" s="149"/>
      <c r="E280" s="62" t="s">
        <v>60</v>
      </c>
      <c r="F280" s="15" t="s">
        <v>61</v>
      </c>
      <c r="L280" s="39"/>
    </row>
    <row r="281" spans="2:12" ht="15" customHeight="1" x14ac:dyDescent="0.25">
      <c r="B281" s="152" t="s">
        <v>64</v>
      </c>
      <c r="C281" s="128" t="s">
        <v>62</v>
      </c>
      <c r="E281" s="62" t="s">
        <v>62</v>
      </c>
      <c r="F281" s="15" t="s">
        <v>63</v>
      </c>
      <c r="L281" s="39"/>
    </row>
    <row r="282" spans="2:12" ht="15" customHeight="1" thickBot="1" x14ac:dyDescent="0.3">
      <c r="B282" s="153"/>
      <c r="C282" s="46" t="s">
        <v>82</v>
      </c>
      <c r="E282" s="62" t="s">
        <v>82</v>
      </c>
      <c r="F282" s="15" t="s">
        <v>95</v>
      </c>
      <c r="L282" s="39"/>
    </row>
    <row r="283" spans="2:12" ht="15" customHeight="1" x14ac:dyDescent="0.25">
      <c r="L283" s="39"/>
    </row>
    <row r="284" spans="2:12" ht="15" customHeight="1" x14ac:dyDescent="0.25">
      <c r="B284" s="20" t="s">
        <v>96</v>
      </c>
      <c r="L284" s="39"/>
    </row>
    <row r="285" spans="2:12" ht="15" customHeight="1" x14ac:dyDescent="0.25">
      <c r="B285" s="37" t="s">
        <v>105</v>
      </c>
      <c r="C285" s="37">
        <v>2021</v>
      </c>
      <c r="D285" s="37">
        <f t="shared" ref="D285" si="148">+C285+1</f>
        <v>2022</v>
      </c>
      <c r="E285" s="37">
        <f t="shared" ref="E285" si="149">+D285+1</f>
        <v>2023</v>
      </c>
      <c r="F285" s="37">
        <f t="shared" ref="F285" si="150">+E285+1</f>
        <v>2024</v>
      </c>
      <c r="G285" s="37">
        <f t="shared" ref="G285" si="151">+F285+1</f>
        <v>2025</v>
      </c>
      <c r="H285" s="37">
        <f t="shared" ref="H285" si="152">+G285+1</f>
        <v>2026</v>
      </c>
      <c r="I285" s="37">
        <f t="shared" ref="I285" si="153">+H285+1</f>
        <v>2027</v>
      </c>
      <c r="J285" s="37">
        <f t="shared" ref="J285" si="154">+I285+1</f>
        <v>2028</v>
      </c>
      <c r="K285" s="37">
        <f t="shared" ref="K285" si="155">+J285+1</f>
        <v>2029</v>
      </c>
      <c r="L285" s="39"/>
    </row>
    <row r="286" spans="2:12" ht="15" customHeight="1" x14ac:dyDescent="0.25">
      <c r="B286" s="37" t="s">
        <v>102</v>
      </c>
      <c r="C286" s="53">
        <f t="shared" ref="C286:J286" si="156">$F$277*C267</f>
        <v>84.302628154369359</v>
      </c>
      <c r="D286" s="53">
        <f t="shared" si="156"/>
        <v>264.95111705658945</v>
      </c>
      <c r="E286" s="53">
        <f t="shared" si="156"/>
        <v>553.98869930014155</v>
      </c>
      <c r="F286" s="53">
        <f t="shared" si="156"/>
        <v>1529.4905393721299</v>
      </c>
      <c r="G286" s="53">
        <f t="shared" si="156"/>
        <v>2854.246124655077</v>
      </c>
      <c r="H286" s="53">
        <f t="shared" si="156"/>
        <v>4179.0017099380239</v>
      </c>
      <c r="I286" s="53">
        <f t="shared" si="156"/>
        <v>5503.7572952209712</v>
      </c>
      <c r="J286" s="53">
        <f t="shared" si="156"/>
        <v>5503.7572952209712</v>
      </c>
      <c r="K286" s="53">
        <f>$F$277*K267</f>
        <v>5503.7572952209712</v>
      </c>
      <c r="L286" s="39"/>
    </row>
    <row r="287" spans="2:12" ht="15" customHeight="1" x14ac:dyDescent="0.25">
      <c r="L287" s="39"/>
    </row>
    <row r="288" spans="2:12" ht="15" customHeight="1" x14ac:dyDescent="0.25">
      <c r="B288" s="97" t="s">
        <v>64</v>
      </c>
      <c r="C288" s="97"/>
      <c r="L288" s="39"/>
    </row>
    <row r="289" spans="1:31" ht="15" customHeight="1" x14ac:dyDescent="0.25">
      <c r="B289" s="37" t="s">
        <v>46</v>
      </c>
      <c r="C289" s="48">
        <f>F286</f>
        <v>1529.4905393721299</v>
      </c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1:31" ht="15" customHeight="1" x14ac:dyDescent="0.25">
      <c r="B290" s="37" t="s">
        <v>47</v>
      </c>
      <c r="C290" s="48">
        <f>K286</f>
        <v>5503.7572952209712</v>
      </c>
    </row>
    <row r="291" spans="1:31" ht="15" customHeight="1" x14ac:dyDescent="0.25"/>
    <row r="292" spans="1:31" ht="15" customHeight="1" x14ac:dyDescent="0.25"/>
    <row r="293" spans="1:31" ht="15" customHeight="1" x14ac:dyDescent="0.25">
      <c r="B293" s="20" t="s">
        <v>97</v>
      </c>
    </row>
    <row r="294" spans="1:31" ht="15" customHeight="1" x14ac:dyDescent="0.25">
      <c r="B294" s="37" t="s">
        <v>105</v>
      </c>
      <c r="C294" s="37">
        <v>2021</v>
      </c>
      <c r="D294" s="37">
        <f t="shared" ref="D294" si="157">+C294+1</f>
        <v>2022</v>
      </c>
      <c r="E294" s="37">
        <f t="shared" ref="E294" si="158">+D294+1</f>
        <v>2023</v>
      </c>
      <c r="F294" s="37">
        <f t="shared" ref="F294" si="159">+E294+1</f>
        <v>2024</v>
      </c>
      <c r="G294" s="37">
        <f t="shared" ref="G294" si="160">+F294+1</f>
        <v>2025</v>
      </c>
      <c r="H294" s="37">
        <f t="shared" ref="H294" si="161">+G294+1</f>
        <v>2026</v>
      </c>
      <c r="I294" s="37">
        <f t="shared" ref="I294" si="162">+H294+1</f>
        <v>2027</v>
      </c>
      <c r="J294" s="37">
        <f t="shared" ref="J294" si="163">+I294+1</f>
        <v>2028</v>
      </c>
      <c r="K294" s="37">
        <f t="shared" ref="K294" si="164">+J294+1</f>
        <v>2029</v>
      </c>
    </row>
    <row r="295" spans="1:31" ht="15" customHeight="1" x14ac:dyDescent="0.25">
      <c r="B295" s="37" t="s">
        <v>102</v>
      </c>
      <c r="C295" s="53">
        <f>$E$277*C267</f>
        <v>65.263272768382137</v>
      </c>
      <c r="D295" s="53">
        <f t="shared" ref="D295:J295" si="165">$E$277*D267</f>
        <v>205.11314298634389</v>
      </c>
      <c r="E295" s="53">
        <f t="shared" si="165"/>
        <v>428.87293533508273</v>
      </c>
      <c r="F295" s="53">
        <f t="shared" si="165"/>
        <v>1184.062234512076</v>
      </c>
      <c r="G295" s="53">
        <f>$E$277*G267</f>
        <v>2209.6279494437954</v>
      </c>
      <c r="H295" s="53">
        <f t="shared" si="165"/>
        <v>3235.1936643755148</v>
      </c>
      <c r="I295" s="53">
        <f>$E$277*I267</f>
        <v>4260.7593793072338</v>
      </c>
      <c r="J295" s="53">
        <f t="shared" si="165"/>
        <v>4260.7593793072338</v>
      </c>
      <c r="K295" s="53">
        <f>$E$277*K267</f>
        <v>4260.7593793072338</v>
      </c>
    </row>
    <row r="296" spans="1:31" ht="15" customHeight="1" x14ac:dyDescent="0.25"/>
    <row r="297" spans="1:31" ht="15" customHeight="1" x14ac:dyDescent="0.25">
      <c r="B297" s="97" t="s">
        <v>64</v>
      </c>
      <c r="C297" s="97"/>
    </row>
    <row r="298" spans="1:31" ht="15" customHeight="1" x14ac:dyDescent="0.25">
      <c r="B298" s="37" t="s">
        <v>46</v>
      </c>
      <c r="C298" s="48">
        <f>F295</f>
        <v>1184.062234512076</v>
      </c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1:31" ht="15" customHeight="1" x14ac:dyDescent="0.25">
      <c r="B299" s="37" t="s">
        <v>47</v>
      </c>
      <c r="C299" s="48">
        <f>K295</f>
        <v>4260.7593793072338</v>
      </c>
    </row>
    <row r="300" spans="1:31" ht="15" customHeight="1" x14ac:dyDescent="0.25">
      <c r="L300" s="19"/>
    </row>
    <row r="301" spans="1:31" ht="14.4" thickBot="1" x14ac:dyDescent="0.3">
      <c r="A301" s="16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ht="19.2" x14ac:dyDescent="0.35">
      <c r="A302" s="150">
        <v>6.1</v>
      </c>
      <c r="B302" s="17" t="s">
        <v>44</v>
      </c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1:31" s="31" customFormat="1" ht="19.2" x14ac:dyDescent="0.35">
      <c r="A303" s="151"/>
      <c r="B303" s="33" t="s">
        <v>98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</row>
    <row r="304" spans="1:31" ht="19.2" customHeight="1" x14ac:dyDescent="0.25">
      <c r="C304" s="19"/>
      <c r="D304" s="19"/>
      <c r="E304" s="19"/>
      <c r="F304" s="19"/>
      <c r="G304" s="19"/>
      <c r="H304" s="19"/>
      <c r="I304" s="19"/>
      <c r="J304" s="19"/>
      <c r="K304" s="19"/>
      <c r="L304" s="19"/>
    </row>
    <row r="305" spans="2:23" ht="19.2" customHeight="1" x14ac:dyDescent="0.25">
      <c r="B305" s="20" t="s">
        <v>1</v>
      </c>
      <c r="C305" s="52">
        <f>51391000*4.87</f>
        <v>250274170</v>
      </c>
      <c r="D305" s="15" t="s">
        <v>78</v>
      </c>
    </row>
    <row r="306" spans="2:23" x14ac:dyDescent="0.25">
      <c r="B306" s="20" t="s">
        <v>2</v>
      </c>
      <c r="C306" s="48">
        <f>C305/D322</f>
        <v>22.09757896850909</v>
      </c>
    </row>
    <row r="307" spans="2:23" x14ac:dyDescent="0.25">
      <c r="N307" s="20" t="s">
        <v>110</v>
      </c>
      <c r="W307" s="20" t="s">
        <v>111</v>
      </c>
    </row>
    <row r="308" spans="2:23" x14ac:dyDescent="0.25">
      <c r="B308" s="37"/>
      <c r="C308" s="37">
        <v>2014</v>
      </c>
      <c r="D308" s="37">
        <f t="shared" ref="D308" si="166">+C308+1</f>
        <v>2015</v>
      </c>
      <c r="E308" s="37">
        <f t="shared" ref="E308" si="167">+D308+1</f>
        <v>2016</v>
      </c>
      <c r="F308" s="37">
        <f t="shared" ref="F308" si="168">+E308+1</f>
        <v>2017</v>
      </c>
      <c r="G308" s="37">
        <f t="shared" ref="G308" si="169">+F308+1</f>
        <v>2018</v>
      </c>
      <c r="H308" s="37">
        <f t="shared" ref="H308" si="170">+G308+1</f>
        <v>2019</v>
      </c>
      <c r="I308" s="37">
        <f t="shared" ref="I308" si="171">+H308+1</f>
        <v>2020</v>
      </c>
      <c r="J308" s="37">
        <f t="shared" ref="J308" si="172">+I308+1</f>
        <v>2021</v>
      </c>
      <c r="K308" s="37">
        <f t="shared" ref="K308" si="173">+J308+1</f>
        <v>2022</v>
      </c>
      <c r="L308" s="37">
        <f t="shared" ref="L308" si="174">+K308+1</f>
        <v>2023</v>
      </c>
    </row>
    <row r="309" spans="2:23" x14ac:dyDescent="0.25">
      <c r="B309" s="37" t="s">
        <v>104</v>
      </c>
      <c r="C309" s="36">
        <v>0</v>
      </c>
      <c r="D309" s="36">
        <v>17</v>
      </c>
      <c r="E309" s="36">
        <v>42</v>
      </c>
      <c r="F309" s="36">
        <v>96</v>
      </c>
      <c r="G309" s="36">
        <v>163</v>
      </c>
      <c r="H309" s="36">
        <v>207</v>
      </c>
    </row>
    <row r="310" spans="2:23" x14ac:dyDescent="0.25">
      <c r="B310" s="37" t="s">
        <v>101</v>
      </c>
      <c r="I310" s="38">
        <f>$H309+(H309-G309)</f>
        <v>251</v>
      </c>
      <c r="J310" s="38">
        <f>I310+($H309-$G309)</f>
        <v>295</v>
      </c>
      <c r="K310" s="38">
        <f>J310</f>
        <v>295</v>
      </c>
      <c r="L310" s="38">
        <f>J310</f>
        <v>295</v>
      </c>
    </row>
    <row r="311" spans="2:23" x14ac:dyDescent="0.25">
      <c r="I311" s="39"/>
      <c r="J311" s="39"/>
      <c r="K311" s="39"/>
      <c r="L311" s="39"/>
    </row>
    <row r="312" spans="2:23" x14ac:dyDescent="0.25">
      <c r="B312" s="37" t="s">
        <v>3</v>
      </c>
      <c r="C312" s="37">
        <v>2021</v>
      </c>
      <c r="D312" s="37">
        <f t="shared" ref="D312" si="175">+C312+1</f>
        <v>2022</v>
      </c>
      <c r="E312" s="37">
        <f t="shared" ref="E312" si="176">+D312+1</f>
        <v>2023</v>
      </c>
      <c r="F312" s="37">
        <f t="shared" ref="F312" si="177">+E312+1</f>
        <v>2024</v>
      </c>
      <c r="G312" s="37">
        <f t="shared" ref="G312" si="178">+F312+1</f>
        <v>2025</v>
      </c>
      <c r="H312" s="37">
        <f t="shared" ref="H312" si="179">+G312+1</f>
        <v>2026</v>
      </c>
      <c r="I312" s="37">
        <f t="shared" ref="I312" si="180">+H312+1</f>
        <v>2027</v>
      </c>
      <c r="J312" s="37">
        <f t="shared" ref="J312" si="181">+I312+1</f>
        <v>2028</v>
      </c>
      <c r="K312" s="37">
        <f t="shared" ref="K312" si="182">+J312+1</f>
        <v>2029</v>
      </c>
      <c r="L312" s="39"/>
    </row>
    <row r="313" spans="2:23" x14ac:dyDescent="0.25">
      <c r="B313" s="37" t="s">
        <v>102</v>
      </c>
      <c r="C313" s="43">
        <f>$C$306*(D309/$L$310)</f>
        <v>1.2734198049649306</v>
      </c>
      <c r="D313" s="43">
        <f t="shared" ref="D313:G313" si="183">$C$306*(E309/$L$310)</f>
        <v>3.1460959887368873</v>
      </c>
      <c r="E313" s="43">
        <f t="shared" si="183"/>
        <v>7.1910765456843135</v>
      </c>
      <c r="F313" s="43">
        <f t="shared" si="183"/>
        <v>12.209848718193157</v>
      </c>
      <c r="G313" s="43">
        <f t="shared" si="183"/>
        <v>15.505758801631803</v>
      </c>
      <c r="H313" s="43">
        <f>$C$306*(I310/$L$310)</f>
        <v>18.801668885070448</v>
      </c>
      <c r="I313" s="43">
        <f t="shared" ref="I313:K313" si="184">$C$306*(J310/$L$310)</f>
        <v>22.09757896850909</v>
      </c>
      <c r="J313" s="43">
        <f t="shared" si="184"/>
        <v>22.09757896850909</v>
      </c>
      <c r="K313" s="43">
        <f t="shared" si="184"/>
        <v>22.09757896850909</v>
      </c>
      <c r="L313" s="39"/>
    </row>
    <row r="314" spans="2:23" x14ac:dyDescent="0.25">
      <c r="L314" s="39"/>
    </row>
    <row r="315" spans="2:23" x14ac:dyDescent="0.25">
      <c r="L315" s="39"/>
    </row>
    <row r="316" spans="2:23" x14ac:dyDescent="0.25">
      <c r="B316" s="37" t="s">
        <v>111</v>
      </c>
      <c r="C316" s="40" t="s">
        <v>4</v>
      </c>
      <c r="D316" s="40" t="s">
        <v>5</v>
      </c>
      <c r="E316" s="40" t="s">
        <v>6</v>
      </c>
      <c r="F316" s="40" t="s">
        <v>7</v>
      </c>
      <c r="G316" s="40" t="s">
        <v>8</v>
      </c>
      <c r="H316" s="40" t="s">
        <v>9</v>
      </c>
      <c r="I316" s="40" t="s">
        <v>10</v>
      </c>
      <c r="J316" s="41"/>
      <c r="K316" s="41"/>
      <c r="L316" s="39"/>
    </row>
    <row r="317" spans="2:23" x14ac:dyDescent="0.25">
      <c r="B317" s="37" t="s">
        <v>103</v>
      </c>
      <c r="C317" s="54">
        <v>42.981936611508168</v>
      </c>
      <c r="D317" s="54">
        <v>68.619644605524897</v>
      </c>
      <c r="E317" s="54">
        <v>85.431594699021275</v>
      </c>
      <c r="F317" s="54">
        <v>95.459525064346863</v>
      </c>
      <c r="G317" s="54">
        <v>100</v>
      </c>
      <c r="H317" s="54">
        <v>100</v>
      </c>
      <c r="I317" s="54">
        <v>100</v>
      </c>
      <c r="L317" s="39"/>
    </row>
    <row r="318" spans="2:23" x14ac:dyDescent="0.25">
      <c r="B318" s="37" t="s">
        <v>102</v>
      </c>
      <c r="C318" s="55">
        <f>C317</f>
        <v>42.981936611508168</v>
      </c>
      <c r="D318" s="55">
        <f t="shared" ref="D318:I318" si="185">D317</f>
        <v>68.619644605524897</v>
      </c>
      <c r="E318" s="55">
        <f t="shared" si="185"/>
        <v>85.431594699021275</v>
      </c>
      <c r="F318" s="55">
        <f t="shared" si="185"/>
        <v>95.459525064346863</v>
      </c>
      <c r="G318" s="55">
        <f t="shared" si="185"/>
        <v>100</v>
      </c>
      <c r="H318" s="55">
        <f t="shared" si="185"/>
        <v>100</v>
      </c>
      <c r="I318" s="55">
        <f t="shared" si="185"/>
        <v>100</v>
      </c>
      <c r="L318" s="39"/>
    </row>
    <row r="319" spans="2:23" x14ac:dyDescent="0.25">
      <c r="L319" s="39"/>
    </row>
    <row r="320" spans="2:23" x14ac:dyDescent="0.25">
      <c r="L320" s="39"/>
    </row>
    <row r="321" spans="2:12" x14ac:dyDescent="0.25">
      <c r="B321" s="42" t="s">
        <v>106</v>
      </c>
      <c r="C321" s="130" t="s">
        <v>107</v>
      </c>
      <c r="D321" s="130" t="s">
        <v>108</v>
      </c>
      <c r="E321" s="130" t="s">
        <v>67</v>
      </c>
      <c r="L321" s="39"/>
    </row>
    <row r="322" spans="2:12" x14ac:dyDescent="0.25">
      <c r="B322" s="42" t="s">
        <v>103</v>
      </c>
      <c r="C322" s="138">
        <v>1690.460465116279</v>
      </c>
      <c r="D322" s="139">
        <v>11325863.81325582</v>
      </c>
      <c r="E322" s="47">
        <f>SUM(Indicatori!M14:M15)/L310</f>
        <v>0.30079096045197784</v>
      </c>
      <c r="L322" s="39"/>
    </row>
    <row r="323" spans="2:12" x14ac:dyDescent="0.25">
      <c r="B323" s="42" t="s">
        <v>102</v>
      </c>
      <c r="C323" s="43">
        <f>C322</f>
        <v>1690.460465116279</v>
      </c>
      <c r="D323" s="44">
        <f>D322</f>
        <v>11325863.81325582</v>
      </c>
      <c r="E323" s="44">
        <f>E322</f>
        <v>0.30079096045197784</v>
      </c>
      <c r="L323" s="39"/>
    </row>
    <row r="324" spans="2:12" x14ac:dyDescent="0.25">
      <c r="L324" s="39"/>
    </row>
    <row r="325" spans="2:12" ht="14.4" thickBot="1" x14ac:dyDescent="0.3">
      <c r="L325" s="39"/>
    </row>
    <row r="326" spans="2:12" x14ac:dyDescent="0.25">
      <c r="B326" s="148" t="s">
        <v>48</v>
      </c>
      <c r="C326" s="149"/>
      <c r="E326" s="62" t="s">
        <v>65</v>
      </c>
      <c r="F326" s="15" t="s">
        <v>66</v>
      </c>
      <c r="L326" s="39"/>
    </row>
    <row r="327" spans="2:12" ht="15" customHeight="1" thickBot="1" x14ac:dyDescent="0.3">
      <c r="B327" s="137" t="s">
        <v>69</v>
      </c>
      <c r="C327" s="46" t="s">
        <v>67</v>
      </c>
      <c r="E327" s="62" t="s">
        <v>67</v>
      </c>
      <c r="F327" s="15" t="s">
        <v>68</v>
      </c>
      <c r="L327" s="39"/>
    </row>
    <row r="328" spans="2:12" x14ac:dyDescent="0.25">
      <c r="L328" s="39"/>
    </row>
    <row r="329" spans="2:12" x14ac:dyDescent="0.25">
      <c r="L329" s="39"/>
    </row>
    <row r="330" spans="2:12" x14ac:dyDescent="0.25">
      <c r="B330" s="37" t="s">
        <v>105</v>
      </c>
      <c r="C330" s="37">
        <v>2021</v>
      </c>
      <c r="D330" s="37">
        <f t="shared" ref="D330" si="186">+C330+1</f>
        <v>2022</v>
      </c>
      <c r="E330" s="37">
        <f t="shared" ref="E330" si="187">+D330+1</f>
        <v>2023</v>
      </c>
      <c r="F330" s="37">
        <f t="shared" ref="F330" si="188">+E330+1</f>
        <v>2024</v>
      </c>
      <c r="G330" s="37">
        <f t="shared" ref="G330" si="189">+F330+1</f>
        <v>2025</v>
      </c>
      <c r="H330" s="37">
        <f t="shared" ref="H330" si="190">+G330+1</f>
        <v>2026</v>
      </c>
      <c r="I330" s="37">
        <f t="shared" ref="I330" si="191">+H330+1</f>
        <v>2027</v>
      </c>
      <c r="J330" s="37">
        <f t="shared" ref="J330" si="192">+I330+1</f>
        <v>2028</v>
      </c>
      <c r="K330" s="37">
        <f t="shared" ref="K330" si="193">+J330+1</f>
        <v>2029</v>
      </c>
      <c r="L330" s="39"/>
    </row>
    <row r="331" spans="2:12" x14ac:dyDescent="0.25">
      <c r="B331" s="37" t="s">
        <v>102</v>
      </c>
      <c r="C331" s="53">
        <f>$E$323*C313</f>
        <v>0.38303316619397176</v>
      </c>
      <c r="D331" s="53">
        <f t="shared" ref="D331:K331" si="194">$E$323*D313</f>
        <v>0.94631723412628321</v>
      </c>
      <c r="E331" s="53">
        <f t="shared" si="194"/>
        <v>2.1630108208600758</v>
      </c>
      <c r="F331" s="53">
        <f t="shared" si="194"/>
        <v>3.6726121229186703</v>
      </c>
      <c r="G331" s="53">
        <f t="shared" si="194"/>
        <v>4.6639920824795391</v>
      </c>
      <c r="H331" s="53">
        <f t="shared" si="194"/>
        <v>5.6553720420404074</v>
      </c>
      <c r="I331" s="53">
        <f t="shared" si="194"/>
        <v>6.6467520016012749</v>
      </c>
      <c r="J331" s="53">
        <f>$E$323*J313</f>
        <v>6.6467520016012749</v>
      </c>
      <c r="K331" s="53">
        <f t="shared" si="194"/>
        <v>6.6467520016012749</v>
      </c>
      <c r="L331" s="39"/>
    </row>
    <row r="332" spans="2:12" x14ac:dyDescent="0.25">
      <c r="L332" s="39"/>
    </row>
    <row r="333" spans="2:12" x14ac:dyDescent="0.25">
      <c r="B333" s="97" t="s">
        <v>64</v>
      </c>
      <c r="C333" s="97"/>
    </row>
    <row r="334" spans="2:12" x14ac:dyDescent="0.25">
      <c r="B334" s="37" t="s">
        <v>46</v>
      </c>
      <c r="C334" s="48">
        <f>F331</f>
        <v>3.6726121229186703</v>
      </c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x14ac:dyDescent="0.25">
      <c r="B335" s="37" t="s">
        <v>47</v>
      </c>
      <c r="C335" s="48">
        <f>K331</f>
        <v>6.6467520016012749</v>
      </c>
    </row>
    <row r="337" spans="2:12" x14ac:dyDescent="0.2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2:12" x14ac:dyDescent="0.2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2:12" x14ac:dyDescent="0.2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2:12" x14ac:dyDescent="0.2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2:12" x14ac:dyDescent="0.2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2:12" x14ac:dyDescent="0.2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2:12" x14ac:dyDescent="0.2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2:12" x14ac:dyDescent="0.2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2:12" x14ac:dyDescent="0.2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2:12" x14ac:dyDescent="0.2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2:12" x14ac:dyDescent="0.2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2:12" x14ac:dyDescent="0.2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2:12" x14ac:dyDescent="0.2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2:12" ht="19.2" x14ac:dyDescent="0.35">
      <c r="B350" s="17" t="s">
        <v>44</v>
      </c>
      <c r="C350" s="19"/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2:12" ht="19.2" x14ac:dyDescent="0.35">
      <c r="B351" s="33" t="s">
        <v>100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</row>
    <row r="352" spans="2:12" x14ac:dyDescent="0.2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</row>
    <row r="353" spans="1:31" x14ac:dyDescent="0.25">
      <c r="A353" s="31"/>
      <c r="B353" s="61" t="s">
        <v>99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</row>
    <row r="354" spans="1:31" x14ac:dyDescent="0.25">
      <c r="A354" s="31"/>
      <c r="B354" s="61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</row>
    <row r="355" spans="1:31" ht="14.4" thickBot="1" x14ac:dyDescent="0.3">
      <c r="A355" s="16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</row>
    <row r="356" spans="1:31" ht="19.2" x14ac:dyDescent="0.35">
      <c r="A356" s="150">
        <v>6.2</v>
      </c>
      <c r="B356" s="17" t="s">
        <v>45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</row>
    <row r="357" spans="1:31" s="31" customFormat="1" ht="19.2" x14ac:dyDescent="0.35">
      <c r="A357" s="151"/>
      <c r="B357" s="33" t="s">
        <v>98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</row>
    <row r="358" spans="1:31" ht="19.2" customHeight="1" x14ac:dyDescent="0.25"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31" ht="19.2" customHeight="1" x14ac:dyDescent="0.25">
      <c r="B359" s="20" t="s">
        <v>1</v>
      </c>
      <c r="C359" s="52">
        <f>51391000*4.87</f>
        <v>250274170</v>
      </c>
      <c r="D359" s="15" t="s">
        <v>78</v>
      </c>
    </row>
    <row r="360" spans="1:31" x14ac:dyDescent="0.25">
      <c r="B360" s="20" t="s">
        <v>2</v>
      </c>
      <c r="C360" s="48">
        <f>C359/D376</f>
        <v>22.09757896850909</v>
      </c>
    </row>
    <row r="361" spans="1:31" x14ac:dyDescent="0.25">
      <c r="N361" s="20" t="s">
        <v>110</v>
      </c>
      <c r="W361" s="20" t="s">
        <v>111</v>
      </c>
    </row>
    <row r="362" spans="1:31" x14ac:dyDescent="0.25">
      <c r="B362" s="37"/>
      <c r="C362" s="37">
        <v>2014</v>
      </c>
      <c r="D362" s="37">
        <f t="shared" ref="D362" si="195">+C362+1</f>
        <v>2015</v>
      </c>
      <c r="E362" s="37">
        <f t="shared" ref="E362" si="196">+D362+1</f>
        <v>2016</v>
      </c>
      <c r="F362" s="37">
        <f t="shared" ref="F362" si="197">+E362+1</f>
        <v>2017</v>
      </c>
      <c r="G362" s="37">
        <f t="shared" ref="G362" si="198">+F362+1</f>
        <v>2018</v>
      </c>
      <c r="H362" s="37">
        <f t="shared" ref="H362" si="199">+G362+1</f>
        <v>2019</v>
      </c>
      <c r="I362" s="37">
        <f t="shared" ref="I362" si="200">+H362+1</f>
        <v>2020</v>
      </c>
      <c r="J362" s="37">
        <f t="shared" ref="J362" si="201">+I362+1</f>
        <v>2021</v>
      </c>
      <c r="K362" s="37">
        <f t="shared" ref="K362" si="202">+J362+1</f>
        <v>2022</v>
      </c>
      <c r="L362" s="37">
        <f t="shared" ref="L362" si="203">+K362+1</f>
        <v>2023</v>
      </c>
    </row>
    <row r="363" spans="1:31" x14ac:dyDescent="0.25">
      <c r="B363" s="37" t="s">
        <v>104</v>
      </c>
      <c r="C363" s="36">
        <v>0</v>
      </c>
      <c r="D363" s="36">
        <v>17</v>
      </c>
      <c r="E363" s="36">
        <v>42</v>
      </c>
      <c r="F363" s="36">
        <v>96</v>
      </c>
      <c r="G363" s="36">
        <v>163</v>
      </c>
      <c r="H363" s="36">
        <v>207</v>
      </c>
    </row>
    <row r="364" spans="1:31" x14ac:dyDescent="0.25">
      <c r="B364" s="37" t="s">
        <v>101</v>
      </c>
      <c r="I364" s="38">
        <f>$H363+(H363-G363)</f>
        <v>251</v>
      </c>
      <c r="J364" s="38">
        <f>I364+($H363-$G363)</f>
        <v>295</v>
      </c>
      <c r="K364" s="38">
        <f>J364</f>
        <v>295</v>
      </c>
      <c r="L364" s="38">
        <f>J364</f>
        <v>295</v>
      </c>
    </row>
    <row r="365" spans="1:31" x14ac:dyDescent="0.25">
      <c r="I365" s="39"/>
      <c r="J365" s="39"/>
      <c r="K365" s="39"/>
      <c r="L365" s="39"/>
    </row>
    <row r="366" spans="1:31" x14ac:dyDescent="0.25">
      <c r="B366" s="37" t="s">
        <v>3</v>
      </c>
      <c r="C366" s="37">
        <v>2021</v>
      </c>
      <c r="D366" s="37">
        <f t="shared" ref="D366" si="204">+C366+1</f>
        <v>2022</v>
      </c>
      <c r="E366" s="37">
        <f t="shared" ref="E366" si="205">+D366+1</f>
        <v>2023</v>
      </c>
      <c r="F366" s="37">
        <f t="shared" ref="F366" si="206">+E366+1</f>
        <v>2024</v>
      </c>
      <c r="G366" s="37">
        <f t="shared" ref="G366" si="207">+F366+1</f>
        <v>2025</v>
      </c>
      <c r="H366" s="37">
        <f t="shared" ref="H366" si="208">+G366+1</f>
        <v>2026</v>
      </c>
      <c r="I366" s="37">
        <f t="shared" ref="I366" si="209">+H366+1</f>
        <v>2027</v>
      </c>
      <c r="J366" s="37">
        <f t="shared" ref="J366" si="210">+I366+1</f>
        <v>2028</v>
      </c>
      <c r="K366" s="37">
        <f t="shared" ref="K366" si="211">+J366+1</f>
        <v>2029</v>
      </c>
      <c r="L366" s="39"/>
    </row>
    <row r="367" spans="1:31" x14ac:dyDescent="0.25">
      <c r="B367" s="37" t="s">
        <v>102</v>
      </c>
      <c r="C367" s="53">
        <f>$C$360*(D363/$L$364)</f>
        <v>1.2734198049649306</v>
      </c>
      <c r="D367" s="53">
        <f t="shared" ref="D367:G367" si="212">$C$360*(E363/$L$364)</f>
        <v>3.1460959887368873</v>
      </c>
      <c r="E367" s="53">
        <f t="shared" si="212"/>
        <v>7.1910765456843135</v>
      </c>
      <c r="F367" s="53">
        <f t="shared" si="212"/>
        <v>12.209848718193157</v>
      </c>
      <c r="G367" s="53">
        <f t="shared" si="212"/>
        <v>15.505758801631803</v>
      </c>
      <c r="H367" s="53">
        <f>$C$360*(I364/$L$364)</f>
        <v>18.801668885070448</v>
      </c>
      <c r="I367" s="53">
        <f t="shared" ref="I367:K367" si="213">$C$360*(J364/$L$364)</f>
        <v>22.09757896850909</v>
      </c>
      <c r="J367" s="53">
        <f t="shared" si="213"/>
        <v>22.09757896850909</v>
      </c>
      <c r="K367" s="53">
        <f t="shared" si="213"/>
        <v>22.09757896850909</v>
      </c>
      <c r="L367" s="39"/>
    </row>
    <row r="368" spans="1:31" x14ac:dyDescent="0.25">
      <c r="L368" s="39"/>
    </row>
    <row r="369" spans="2:12" x14ac:dyDescent="0.25">
      <c r="L369" s="39"/>
    </row>
    <row r="370" spans="2:12" x14ac:dyDescent="0.25">
      <c r="B370" s="37" t="s">
        <v>111</v>
      </c>
      <c r="C370" s="40" t="s">
        <v>4</v>
      </c>
      <c r="D370" s="40" t="s">
        <v>5</v>
      </c>
      <c r="E370" s="40" t="s">
        <v>6</v>
      </c>
      <c r="F370" s="40" t="s">
        <v>7</v>
      </c>
      <c r="G370" s="40" t="s">
        <v>8</v>
      </c>
      <c r="H370" s="40" t="s">
        <v>9</v>
      </c>
      <c r="I370" s="40" t="s">
        <v>10</v>
      </c>
      <c r="J370" s="41"/>
      <c r="K370" s="41"/>
      <c r="L370" s="39"/>
    </row>
    <row r="371" spans="2:12" x14ac:dyDescent="0.25">
      <c r="B371" s="37" t="s">
        <v>103</v>
      </c>
      <c r="C371" s="54">
        <v>42.981936611508168</v>
      </c>
      <c r="D371" s="54">
        <v>68.619644605524897</v>
      </c>
      <c r="E371" s="54">
        <v>85.431594699021275</v>
      </c>
      <c r="F371" s="54">
        <v>95.459525064346863</v>
      </c>
      <c r="G371" s="54">
        <v>100</v>
      </c>
      <c r="H371" s="54">
        <v>100</v>
      </c>
      <c r="I371" s="54">
        <v>100</v>
      </c>
      <c r="L371" s="39"/>
    </row>
    <row r="372" spans="2:12" x14ac:dyDescent="0.25">
      <c r="B372" s="37" t="s">
        <v>102</v>
      </c>
      <c r="C372" s="55">
        <f>C371</f>
        <v>42.981936611508168</v>
      </c>
      <c r="D372" s="55">
        <f t="shared" ref="D372:I372" si="214">D371</f>
        <v>68.619644605524897</v>
      </c>
      <c r="E372" s="55">
        <f t="shared" si="214"/>
        <v>85.431594699021275</v>
      </c>
      <c r="F372" s="55">
        <f t="shared" si="214"/>
        <v>95.459525064346863</v>
      </c>
      <c r="G372" s="55">
        <f t="shared" si="214"/>
        <v>100</v>
      </c>
      <c r="H372" s="55">
        <f t="shared" si="214"/>
        <v>100</v>
      </c>
      <c r="I372" s="55">
        <f t="shared" si="214"/>
        <v>100</v>
      </c>
      <c r="L372" s="39"/>
    </row>
    <row r="373" spans="2:12" x14ac:dyDescent="0.25">
      <c r="L373" s="39"/>
    </row>
    <row r="374" spans="2:12" x14ac:dyDescent="0.25">
      <c r="L374" s="39"/>
    </row>
    <row r="375" spans="2:12" x14ac:dyDescent="0.25">
      <c r="B375" s="42" t="s">
        <v>106</v>
      </c>
      <c r="C375" s="40" t="s">
        <v>107</v>
      </c>
      <c r="D375" s="40" t="s">
        <v>108</v>
      </c>
      <c r="E375" s="130" t="s">
        <v>67</v>
      </c>
      <c r="L375" s="39"/>
    </row>
    <row r="376" spans="2:12" x14ac:dyDescent="0.25">
      <c r="B376" s="42" t="s">
        <v>103</v>
      </c>
      <c r="C376" s="138">
        <v>1690.460465116279</v>
      </c>
      <c r="D376" s="139">
        <v>11325863.81325582</v>
      </c>
      <c r="E376" s="47">
        <f>SUM(Indicatori!M14:M15)/L310</f>
        <v>0.30079096045197784</v>
      </c>
      <c r="L376" s="39"/>
    </row>
    <row r="377" spans="2:12" x14ac:dyDescent="0.25">
      <c r="B377" s="42" t="s">
        <v>102</v>
      </c>
      <c r="C377" s="43">
        <f>C376</f>
        <v>1690.460465116279</v>
      </c>
      <c r="D377" s="44">
        <f>D376</f>
        <v>11325863.81325582</v>
      </c>
      <c r="E377" s="44">
        <f>E376</f>
        <v>0.30079096045197784</v>
      </c>
      <c r="L377" s="39"/>
    </row>
    <row r="378" spans="2:12" x14ac:dyDescent="0.25">
      <c r="L378" s="39"/>
    </row>
    <row r="379" spans="2:12" ht="14.4" thickBot="1" x14ac:dyDescent="0.3">
      <c r="L379" s="39"/>
    </row>
    <row r="380" spans="2:12" x14ac:dyDescent="0.25">
      <c r="B380" s="148" t="s">
        <v>48</v>
      </c>
      <c r="C380" s="149"/>
      <c r="E380" s="62" t="s">
        <v>65</v>
      </c>
      <c r="F380" s="15" t="s">
        <v>66</v>
      </c>
      <c r="L380" s="39"/>
    </row>
    <row r="381" spans="2:12" ht="15" customHeight="1" thickBot="1" x14ac:dyDescent="0.3">
      <c r="B381" s="137" t="s">
        <v>69</v>
      </c>
      <c r="C381" s="46" t="s">
        <v>67</v>
      </c>
      <c r="E381" s="62" t="s">
        <v>67</v>
      </c>
      <c r="F381" s="15" t="s">
        <v>68</v>
      </c>
      <c r="L381" s="39"/>
    </row>
    <row r="382" spans="2:12" x14ac:dyDescent="0.25">
      <c r="L382" s="39"/>
    </row>
    <row r="383" spans="2:12" x14ac:dyDescent="0.25">
      <c r="L383" s="39"/>
    </row>
    <row r="384" spans="2:12" x14ac:dyDescent="0.25">
      <c r="B384" s="37" t="s">
        <v>105</v>
      </c>
      <c r="C384" s="37">
        <v>2021</v>
      </c>
      <c r="D384" s="37">
        <f t="shared" ref="D384" si="215">+C384+1</f>
        <v>2022</v>
      </c>
      <c r="E384" s="37">
        <f t="shared" ref="E384" si="216">+D384+1</f>
        <v>2023</v>
      </c>
      <c r="F384" s="37">
        <f t="shared" ref="F384" si="217">+E384+1</f>
        <v>2024</v>
      </c>
      <c r="G384" s="37">
        <f t="shared" ref="G384" si="218">+F384+1</f>
        <v>2025</v>
      </c>
      <c r="H384" s="37">
        <f t="shared" ref="H384" si="219">+G384+1</f>
        <v>2026</v>
      </c>
      <c r="I384" s="37">
        <f t="shared" ref="I384" si="220">+H384+1</f>
        <v>2027</v>
      </c>
      <c r="J384" s="37">
        <f t="shared" ref="J384" si="221">+I384+1</f>
        <v>2028</v>
      </c>
      <c r="K384" s="37">
        <f t="shared" ref="K384" si="222">+J384+1</f>
        <v>2029</v>
      </c>
      <c r="L384" s="39"/>
    </row>
    <row r="385" spans="2:12" x14ac:dyDescent="0.25">
      <c r="B385" s="37" t="s">
        <v>102</v>
      </c>
      <c r="C385" s="53">
        <f>$E$377*C367</f>
        <v>0.38303316619397176</v>
      </c>
      <c r="D385" s="53">
        <f t="shared" ref="D385:I385" si="223">$E$377*D367</f>
        <v>0.94631723412628321</v>
      </c>
      <c r="E385" s="53">
        <f>$E$377*E367</f>
        <v>2.1630108208600758</v>
      </c>
      <c r="F385" s="53">
        <f>$E$377*F367</f>
        <v>3.6726121229186703</v>
      </c>
      <c r="G385" s="53">
        <f t="shared" si="223"/>
        <v>4.6639920824795391</v>
      </c>
      <c r="H385" s="53">
        <f t="shared" si="223"/>
        <v>5.6553720420404074</v>
      </c>
      <c r="I385" s="53">
        <f t="shared" si="223"/>
        <v>6.6467520016012749</v>
      </c>
      <c r="J385" s="53">
        <f>$E$377*J367</f>
        <v>6.6467520016012749</v>
      </c>
      <c r="K385" s="53">
        <f>$E$377*K367</f>
        <v>6.6467520016012749</v>
      </c>
      <c r="L385" s="39"/>
    </row>
    <row r="386" spans="2:12" x14ac:dyDescent="0.25">
      <c r="L386" s="39"/>
    </row>
    <row r="387" spans="2:12" x14ac:dyDescent="0.25">
      <c r="B387" s="97" t="s">
        <v>69</v>
      </c>
      <c r="C387" s="97"/>
      <c r="L387" s="39"/>
    </row>
    <row r="388" spans="2:12" x14ac:dyDescent="0.25">
      <c r="B388" s="37" t="s">
        <v>46</v>
      </c>
      <c r="C388" s="48">
        <f>F385</f>
        <v>3.6726121229186703</v>
      </c>
      <c r="D388" s="31"/>
      <c r="E388" s="31"/>
      <c r="F388" s="31"/>
      <c r="G388" s="31"/>
      <c r="H388" s="31"/>
      <c r="I388" s="31"/>
      <c r="J388" s="31"/>
      <c r="K388" s="31"/>
      <c r="L388" s="39"/>
    </row>
    <row r="389" spans="2:12" x14ac:dyDescent="0.25">
      <c r="B389" s="37" t="s">
        <v>47</v>
      </c>
      <c r="C389" s="48">
        <f>K385</f>
        <v>6.6467520016012749</v>
      </c>
    </row>
    <row r="391" spans="2:12" x14ac:dyDescent="0.2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2:12" x14ac:dyDescent="0.2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2:12" x14ac:dyDescent="0.2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2:12" x14ac:dyDescent="0.2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</row>
    <row r="395" spans="2:12" x14ac:dyDescent="0.2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</row>
    <row r="396" spans="2:12" x14ac:dyDescent="0.2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</row>
    <row r="397" spans="2:12" x14ac:dyDescent="0.2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</row>
    <row r="398" spans="2:12" x14ac:dyDescent="0.2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</row>
    <row r="399" spans="2:12" x14ac:dyDescent="0.2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2:12" x14ac:dyDescent="0.2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31" x14ac:dyDescent="0.2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31" x14ac:dyDescent="0.2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31" x14ac:dyDescent="0.2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31" x14ac:dyDescent="0.2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31" ht="19.2" x14ac:dyDescent="0.35">
      <c r="B405" s="17" t="s">
        <v>45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31" ht="19.2" x14ac:dyDescent="0.35">
      <c r="B406" s="33" t="s">
        <v>100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31" x14ac:dyDescent="0.2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</row>
    <row r="408" spans="1:31" x14ac:dyDescent="0.25">
      <c r="B408" s="61" t="s">
        <v>99</v>
      </c>
      <c r="C408" s="19"/>
      <c r="D408" s="19"/>
      <c r="E408" s="19"/>
      <c r="F408" s="19"/>
      <c r="G408" s="19"/>
      <c r="H408" s="19"/>
      <c r="I408" s="19"/>
      <c r="J408" s="19"/>
      <c r="K408" s="19"/>
      <c r="L408" s="19"/>
    </row>
    <row r="409" spans="1:31" ht="14.4" thickBot="1" x14ac:dyDescent="0.3">
      <c r="A409" s="16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</row>
  </sheetData>
  <mergeCells count="20">
    <mergeCell ref="B28:C28"/>
    <mergeCell ref="B119:C119"/>
    <mergeCell ref="A246:A247"/>
    <mergeCell ref="B173:C173"/>
    <mergeCell ref="A256:A257"/>
    <mergeCell ref="A195:A196"/>
    <mergeCell ref="B224:C224"/>
    <mergeCell ref="B73:C73"/>
    <mergeCell ref="A4:A5"/>
    <mergeCell ref="A95:A96"/>
    <mergeCell ref="A149:A150"/>
    <mergeCell ref="A200:A201"/>
    <mergeCell ref="A144:A145"/>
    <mergeCell ref="A49:A50"/>
    <mergeCell ref="B280:C280"/>
    <mergeCell ref="B326:C326"/>
    <mergeCell ref="B380:C380"/>
    <mergeCell ref="A302:A303"/>
    <mergeCell ref="A356:A357"/>
    <mergeCell ref="B281:B282"/>
  </mergeCells>
  <phoneticPr fontId="25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B9C7-97D3-4965-89FE-8C0963B7B937}">
  <sheetPr>
    <tabColor rgb="FF002060"/>
  </sheetPr>
  <dimension ref="B2:Y23"/>
  <sheetViews>
    <sheetView topLeftCell="L1" workbookViewId="0">
      <selection activeCell="B20" sqref="B20:Y21"/>
    </sheetView>
  </sheetViews>
  <sheetFormatPr defaultRowHeight="14.4" x14ac:dyDescent="0.3"/>
  <cols>
    <col min="2" max="3" width="10" customWidth="1"/>
    <col min="4" max="4" width="12.33203125" customWidth="1"/>
    <col min="5" max="5" width="14.77734375" customWidth="1"/>
    <col min="6" max="25" width="13.77734375" customWidth="1"/>
  </cols>
  <sheetData>
    <row r="2" spans="2:25" ht="15" thickBot="1" x14ac:dyDescent="0.35">
      <c r="B2" s="69" t="s">
        <v>80</v>
      </c>
      <c r="C2" s="69"/>
    </row>
    <row r="3" spans="2:25" x14ac:dyDescent="0.3">
      <c r="B3" s="161" t="s">
        <v>22</v>
      </c>
      <c r="C3" s="162"/>
      <c r="D3" s="163"/>
      <c r="E3" s="164" t="s">
        <v>17</v>
      </c>
      <c r="F3" s="21" t="s">
        <v>12</v>
      </c>
      <c r="G3" s="22"/>
      <c r="H3" s="22"/>
      <c r="I3" s="23"/>
      <c r="J3" s="24" t="s">
        <v>13</v>
      </c>
      <c r="K3" s="22"/>
      <c r="L3" s="22"/>
      <c r="M3" s="23"/>
      <c r="N3" s="21" t="s">
        <v>14</v>
      </c>
      <c r="O3" s="22"/>
      <c r="P3" s="22"/>
      <c r="Q3" s="23"/>
      <c r="R3" s="21" t="s">
        <v>15</v>
      </c>
      <c r="S3" s="22"/>
      <c r="T3" s="22"/>
      <c r="U3" s="23"/>
      <c r="V3" s="21" t="s">
        <v>16</v>
      </c>
      <c r="W3" s="22"/>
      <c r="X3" s="22"/>
      <c r="Y3" s="23"/>
    </row>
    <row r="4" spans="2:25" ht="15" thickBot="1" x14ac:dyDescent="0.35">
      <c r="B4" s="29" t="s">
        <v>21</v>
      </c>
      <c r="C4" s="101" t="s">
        <v>88</v>
      </c>
      <c r="D4" s="30" t="s">
        <v>11</v>
      </c>
      <c r="E4" s="165"/>
      <c r="F4" s="83">
        <v>2020</v>
      </c>
      <c r="G4" s="84">
        <v>2021</v>
      </c>
      <c r="H4" s="84">
        <v>2022</v>
      </c>
      <c r="I4" s="85">
        <v>2023</v>
      </c>
      <c r="J4" s="28">
        <v>2020</v>
      </c>
      <c r="K4" s="26">
        <v>2021</v>
      </c>
      <c r="L4" s="26">
        <v>2022</v>
      </c>
      <c r="M4" s="27">
        <v>2023</v>
      </c>
      <c r="N4" s="25">
        <v>2020</v>
      </c>
      <c r="O4" s="26">
        <v>2021</v>
      </c>
      <c r="P4" s="26">
        <v>2022</v>
      </c>
      <c r="Q4" s="27">
        <v>2023</v>
      </c>
      <c r="R4" s="25">
        <v>2020</v>
      </c>
      <c r="S4" s="26">
        <v>2021</v>
      </c>
      <c r="T4" s="26">
        <v>2022</v>
      </c>
      <c r="U4" s="27">
        <v>2023</v>
      </c>
      <c r="V4" s="25">
        <v>2020</v>
      </c>
      <c r="W4" s="26">
        <v>2021</v>
      </c>
      <c r="X4" s="26">
        <v>2022</v>
      </c>
      <c r="Y4" s="27">
        <v>2023</v>
      </c>
    </row>
    <row r="5" spans="2:25" ht="15" thickBot="1" x14ac:dyDescent="0.35">
      <c r="B5" s="110" t="s">
        <v>18</v>
      </c>
      <c r="C5" s="111">
        <v>1</v>
      </c>
      <c r="D5" s="112" t="s">
        <v>20</v>
      </c>
      <c r="E5" s="113">
        <v>270</v>
      </c>
      <c r="F5" s="114">
        <f>J5/$E$5</f>
        <v>3.7037037037037038E-3</v>
      </c>
      <c r="G5" s="115">
        <f>K5/$E$5</f>
        <v>7.4074074074074077E-3</v>
      </c>
      <c r="H5" s="115">
        <f>L5/$E$5</f>
        <v>2.2222222222222223E-2</v>
      </c>
      <c r="I5" s="116">
        <f>M5/$E$5</f>
        <v>2.2222222222222223E-2</v>
      </c>
      <c r="J5" s="117">
        <v>1</v>
      </c>
      <c r="K5" s="118">
        <v>2</v>
      </c>
      <c r="L5" s="118">
        <v>6</v>
      </c>
      <c r="M5" s="119">
        <v>6</v>
      </c>
      <c r="N5" s="117">
        <v>0</v>
      </c>
      <c r="O5" s="118">
        <v>0</v>
      </c>
      <c r="P5" s="118">
        <v>0</v>
      </c>
      <c r="Q5" s="119">
        <v>0</v>
      </c>
      <c r="R5" s="117">
        <v>1</v>
      </c>
      <c r="S5" s="118">
        <v>2</v>
      </c>
      <c r="T5" s="118">
        <v>6</v>
      </c>
      <c r="U5" s="119">
        <v>6</v>
      </c>
      <c r="V5" s="117">
        <v>0</v>
      </c>
      <c r="W5" s="118">
        <v>0</v>
      </c>
      <c r="X5" s="118">
        <v>0</v>
      </c>
      <c r="Y5" s="120">
        <v>0</v>
      </c>
    </row>
    <row r="6" spans="2:25" ht="15" thickBot="1" x14ac:dyDescent="0.35">
      <c r="B6" s="110" t="s">
        <v>19</v>
      </c>
      <c r="C6" s="111">
        <v>2</v>
      </c>
      <c r="D6" s="112" t="s">
        <v>20</v>
      </c>
      <c r="E6" s="113">
        <v>4574</v>
      </c>
      <c r="F6" s="114">
        <f>J6/$E$6</f>
        <v>0.52547234740082416</v>
      </c>
      <c r="G6" s="115">
        <f>K6/$E$6</f>
        <v>0.61639221282322143</v>
      </c>
      <c r="H6" s="115">
        <f>L6/$E$6</f>
        <v>0.76957567857614662</v>
      </c>
      <c r="I6" s="116">
        <f>M6/$E$6</f>
        <v>0.98303465296746573</v>
      </c>
      <c r="J6" s="117">
        <v>2403.5105170113698</v>
      </c>
      <c r="K6" s="118">
        <v>2819.377981453415</v>
      </c>
      <c r="L6" s="118">
        <v>3520.0391538072945</v>
      </c>
      <c r="M6" s="119">
        <v>4496.4005026731884</v>
      </c>
      <c r="N6" s="117">
        <v>2071</v>
      </c>
      <c r="O6" s="118">
        <v>2071</v>
      </c>
      <c r="P6" s="118">
        <v>2071</v>
      </c>
      <c r="Q6" s="119">
        <v>2071</v>
      </c>
      <c r="R6" s="117">
        <v>332.5105170113697</v>
      </c>
      <c r="S6" s="118">
        <v>748.37798145341492</v>
      </c>
      <c r="T6" s="118">
        <v>835.0391538072945</v>
      </c>
      <c r="U6" s="119">
        <v>878.39228912082683</v>
      </c>
      <c r="V6" s="117">
        <v>0</v>
      </c>
      <c r="W6" s="118">
        <v>0</v>
      </c>
      <c r="X6" s="118">
        <v>614</v>
      </c>
      <c r="Y6" s="120">
        <v>1547.0082135523614</v>
      </c>
    </row>
    <row r="7" spans="2:25" x14ac:dyDescent="0.3">
      <c r="B7" s="121" t="s">
        <v>52</v>
      </c>
      <c r="C7" s="122">
        <v>3</v>
      </c>
      <c r="D7" s="123" t="s">
        <v>20</v>
      </c>
      <c r="E7" s="124">
        <v>33385</v>
      </c>
      <c r="F7" s="125">
        <f t="shared" ref="F7:H7" si="0">J7/$E$7</f>
        <v>0.26936562613663118</v>
      </c>
      <c r="G7" s="126">
        <f t="shared" si="0"/>
        <v>0.52865572648109682</v>
      </c>
      <c r="H7" s="126">
        <f t="shared" si="0"/>
        <v>0.58818973448297962</v>
      </c>
      <c r="I7" s="127">
        <f>M7/$E$7</f>
        <v>0.59029932176554878</v>
      </c>
      <c r="J7" s="8">
        <v>8992.7714285714319</v>
      </c>
      <c r="K7" s="6">
        <v>17649.171428571419</v>
      </c>
      <c r="L7" s="6">
        <v>19636.714285714275</v>
      </c>
      <c r="M7" s="34">
        <v>19707.142857142848</v>
      </c>
      <c r="N7" s="8">
        <v>2610</v>
      </c>
      <c r="O7" s="6">
        <v>2610</v>
      </c>
      <c r="P7" s="6">
        <v>2610</v>
      </c>
      <c r="Q7" s="34">
        <v>2610</v>
      </c>
      <c r="R7" s="8">
        <v>6382.7714285714319</v>
      </c>
      <c r="S7" s="6">
        <v>15039.171428571417</v>
      </c>
      <c r="T7" s="6">
        <v>17026.714285714275</v>
      </c>
      <c r="U7" s="34">
        <v>17097.142857142848</v>
      </c>
      <c r="V7" s="8">
        <v>0</v>
      </c>
      <c r="W7" s="6">
        <v>0</v>
      </c>
      <c r="X7" s="6">
        <v>0</v>
      </c>
      <c r="Y7" s="7">
        <v>0</v>
      </c>
    </row>
    <row r="8" spans="2:25" ht="15" thickBot="1" x14ac:dyDescent="0.35">
      <c r="B8" s="70" t="s">
        <v>52</v>
      </c>
      <c r="C8" s="104">
        <v>3</v>
      </c>
      <c r="D8" s="9" t="s">
        <v>79</v>
      </c>
      <c r="E8" s="74">
        <v>17621</v>
      </c>
      <c r="F8" s="71">
        <f t="shared" ref="F8:H8" si="1">J8/$E$8</f>
        <v>1.4582600306452529</v>
      </c>
      <c r="G8" s="10">
        <f t="shared" si="1"/>
        <v>1.5882594875493743</v>
      </c>
      <c r="H8" s="10">
        <f t="shared" si="1"/>
        <v>1.5882594875493743</v>
      </c>
      <c r="I8" s="86">
        <f>M8/$E$8</f>
        <v>1.5882594875493743</v>
      </c>
      <c r="J8" s="13">
        <v>25696</v>
      </c>
      <c r="K8" s="11">
        <v>27986.720430107525</v>
      </c>
      <c r="L8" s="11">
        <v>27986.720430107525</v>
      </c>
      <c r="M8" s="35">
        <v>27986.720430107525</v>
      </c>
      <c r="N8" s="13">
        <v>20471</v>
      </c>
      <c r="O8" s="11">
        <v>20471</v>
      </c>
      <c r="P8" s="11">
        <v>20471</v>
      </c>
      <c r="Q8" s="35">
        <v>20471</v>
      </c>
      <c r="R8" s="13">
        <v>5225</v>
      </c>
      <c r="S8" s="11">
        <v>7515.7204301075271</v>
      </c>
      <c r="T8" s="11">
        <v>7515.7204301075271</v>
      </c>
      <c r="U8" s="35">
        <v>7515.7204301075271</v>
      </c>
      <c r="V8" s="13">
        <v>0</v>
      </c>
      <c r="W8" s="11">
        <v>0</v>
      </c>
      <c r="X8" s="11">
        <v>0</v>
      </c>
      <c r="Y8" s="12">
        <v>0</v>
      </c>
    </row>
    <row r="9" spans="2:25" ht="15" thickBot="1" x14ac:dyDescent="0.35">
      <c r="B9" s="110" t="s">
        <v>57</v>
      </c>
      <c r="C9" s="111">
        <v>4</v>
      </c>
      <c r="D9" s="112" t="s">
        <v>20</v>
      </c>
      <c r="E9" s="113">
        <v>50</v>
      </c>
      <c r="F9" s="114">
        <f t="shared" ref="F9:H9" si="2">J9/$E$9</f>
        <v>4.3200000000000002E-2</v>
      </c>
      <c r="G9" s="115">
        <f t="shared" si="2"/>
        <v>0.29043237607510636</v>
      </c>
      <c r="H9" s="115">
        <f t="shared" si="2"/>
        <v>0.517114001590669</v>
      </c>
      <c r="I9" s="116">
        <f>M9/$E$9</f>
        <v>0.97839997061970763</v>
      </c>
      <c r="J9" s="117">
        <v>2.16</v>
      </c>
      <c r="K9" s="118">
        <v>14.521618803755318</v>
      </c>
      <c r="L9" s="118">
        <v>25.855700079533452</v>
      </c>
      <c r="M9" s="119">
        <v>48.919998530985382</v>
      </c>
      <c r="N9" s="117">
        <v>2.16</v>
      </c>
      <c r="O9" s="118">
        <v>2.16</v>
      </c>
      <c r="P9" s="118">
        <v>2.16</v>
      </c>
      <c r="Q9" s="119">
        <v>2.16</v>
      </c>
      <c r="R9" s="117">
        <v>0</v>
      </c>
      <c r="S9" s="118">
        <v>12.361618803755318</v>
      </c>
      <c r="T9" s="118">
        <v>23.695700079533452</v>
      </c>
      <c r="U9" s="119">
        <v>46.759998530985378</v>
      </c>
      <c r="V9" s="117">
        <v>0</v>
      </c>
      <c r="W9" s="118">
        <v>0</v>
      </c>
      <c r="X9" s="118">
        <v>0</v>
      </c>
      <c r="Y9" s="120">
        <v>0</v>
      </c>
    </row>
    <row r="10" spans="2:25" x14ac:dyDescent="0.3">
      <c r="B10" s="121" t="s">
        <v>82</v>
      </c>
      <c r="C10" s="122">
        <v>10</v>
      </c>
      <c r="D10" s="123" t="s">
        <v>20</v>
      </c>
      <c r="E10" s="124">
        <v>42912</v>
      </c>
      <c r="F10" s="125">
        <f t="shared" ref="F10:H10" si="3">J10/$E$10</f>
        <v>0.30587894891183265</v>
      </c>
      <c r="G10" s="126">
        <f t="shared" si="3"/>
        <v>0.47915141301683284</v>
      </c>
      <c r="H10" s="126">
        <f t="shared" si="3"/>
        <v>0.65507916570727909</v>
      </c>
      <c r="I10" s="127">
        <f>M10/$E$10</f>
        <v>0.7621718362790475</v>
      </c>
      <c r="J10" s="8">
        <v>13125.877455704562</v>
      </c>
      <c r="K10" s="6">
        <v>20561.345435378331</v>
      </c>
      <c r="L10" s="6">
        <v>28110.757158830762</v>
      </c>
      <c r="M10" s="34">
        <v>32706.317838406485</v>
      </c>
      <c r="N10" s="8">
        <v>2151</v>
      </c>
      <c r="O10" s="6">
        <v>2151</v>
      </c>
      <c r="P10" s="6">
        <v>2151</v>
      </c>
      <c r="Q10" s="34">
        <v>2151</v>
      </c>
      <c r="R10" s="8">
        <v>10974.877455704562</v>
      </c>
      <c r="S10" s="6">
        <v>18410.345435378331</v>
      </c>
      <c r="T10" s="6">
        <v>25959.757158830762</v>
      </c>
      <c r="U10" s="34">
        <v>30555.317838406485</v>
      </c>
      <c r="V10" s="8">
        <v>0</v>
      </c>
      <c r="W10" s="6">
        <v>0</v>
      </c>
      <c r="X10" s="6">
        <v>0</v>
      </c>
      <c r="Y10" s="7">
        <v>0</v>
      </c>
    </row>
    <row r="11" spans="2:25" ht="15" thickBot="1" x14ac:dyDescent="0.35">
      <c r="B11" s="70" t="s">
        <v>82</v>
      </c>
      <c r="C11" s="104">
        <v>10</v>
      </c>
      <c r="D11" s="9" t="s">
        <v>79</v>
      </c>
      <c r="E11" s="74">
        <v>7648</v>
      </c>
      <c r="F11" s="71">
        <v>1.877344878804571</v>
      </c>
      <c r="G11" s="10">
        <f t="shared" ref="G11:H11" si="4">K11/$E$11</f>
        <v>0.29750237527817641</v>
      </c>
      <c r="H11" s="10">
        <f t="shared" si="4"/>
        <v>0.36651651263778923</v>
      </c>
      <c r="I11" s="86">
        <f>M11/$E$11</f>
        <v>0.48483600660088161</v>
      </c>
      <c r="J11" s="13">
        <v>143.5793363309736</v>
      </c>
      <c r="K11" s="11">
        <v>2275.298166127493</v>
      </c>
      <c r="L11" s="11">
        <v>2803.1182886538122</v>
      </c>
      <c r="M11" s="35">
        <v>3708.0257784835426</v>
      </c>
      <c r="N11" s="13">
        <v>0</v>
      </c>
      <c r="O11" s="11">
        <v>0</v>
      </c>
      <c r="P11" s="11">
        <v>0</v>
      </c>
      <c r="Q11" s="35">
        <v>0</v>
      </c>
      <c r="R11" s="13">
        <v>143.5793363309736</v>
      </c>
      <c r="S11" s="11">
        <v>2275.298166127493</v>
      </c>
      <c r="T11" s="11">
        <v>2803.1182886538122</v>
      </c>
      <c r="U11" s="35">
        <v>3708.0257784835426</v>
      </c>
      <c r="V11" s="13">
        <v>0</v>
      </c>
      <c r="W11" s="11">
        <v>0</v>
      </c>
      <c r="X11" s="11">
        <v>0</v>
      </c>
      <c r="Y11" s="12">
        <v>0</v>
      </c>
    </row>
    <row r="12" spans="2:25" x14ac:dyDescent="0.3">
      <c r="B12" s="121" t="s">
        <v>62</v>
      </c>
      <c r="C12" s="122">
        <v>10</v>
      </c>
      <c r="D12" s="123" t="s">
        <v>20</v>
      </c>
      <c r="E12" s="124">
        <v>32077</v>
      </c>
      <c r="F12" s="125">
        <f t="shared" ref="F12:H12" si="5">J12/$E$12</f>
        <v>4.3582081705924453E-2</v>
      </c>
      <c r="G12" s="126">
        <f t="shared" si="5"/>
        <v>0.69927258947674609</v>
      </c>
      <c r="H12" s="126">
        <f t="shared" si="5"/>
        <v>1.0090621819536538</v>
      </c>
      <c r="I12" s="127">
        <f>M12/$E$12</f>
        <v>1.1200881722644338</v>
      </c>
      <c r="J12" s="8">
        <v>1397.9824348809386</v>
      </c>
      <c r="K12" s="6">
        <v>22430.566852645585</v>
      </c>
      <c r="L12" s="6">
        <v>32367.687610527355</v>
      </c>
      <c r="M12" s="34">
        <v>35929.068301726242</v>
      </c>
      <c r="N12" s="8">
        <v>0</v>
      </c>
      <c r="O12" s="6">
        <v>0</v>
      </c>
      <c r="P12" s="6">
        <v>0</v>
      </c>
      <c r="Q12" s="34">
        <v>0</v>
      </c>
      <c r="R12" s="8">
        <v>1397.9824348809386</v>
      </c>
      <c r="S12" s="6">
        <v>22430.566852645585</v>
      </c>
      <c r="T12" s="6">
        <v>32367.687610527355</v>
      </c>
      <c r="U12" s="34">
        <v>35929.068301726242</v>
      </c>
      <c r="V12" s="8">
        <v>0</v>
      </c>
      <c r="W12" s="6">
        <v>0</v>
      </c>
      <c r="X12" s="6">
        <v>0</v>
      </c>
      <c r="Y12" s="7">
        <v>0</v>
      </c>
    </row>
    <row r="13" spans="2:25" ht="15" thickBot="1" x14ac:dyDescent="0.35">
      <c r="B13" s="70" t="s">
        <v>62</v>
      </c>
      <c r="C13" s="104">
        <v>10</v>
      </c>
      <c r="D13" s="9" t="s">
        <v>79</v>
      </c>
      <c r="E13" s="74">
        <v>5238</v>
      </c>
      <c r="F13" s="71">
        <f t="shared" ref="F13:H13" si="6">J13/$E$13</f>
        <v>0.52598094508961324</v>
      </c>
      <c r="G13" s="10">
        <f t="shared" si="6"/>
        <v>0.69113037758900397</v>
      </c>
      <c r="H13" s="10">
        <f t="shared" si="6"/>
        <v>0.69113037758900397</v>
      </c>
      <c r="I13" s="86">
        <f>M13/$E$13</f>
        <v>0.76429167373462892</v>
      </c>
      <c r="J13" s="13">
        <v>2755.0881903793943</v>
      </c>
      <c r="K13" s="11">
        <v>3620.1409178112026</v>
      </c>
      <c r="L13" s="11">
        <v>3620.1409178112026</v>
      </c>
      <c r="M13" s="35">
        <v>4003.3597870219864</v>
      </c>
      <c r="N13" s="13">
        <v>0</v>
      </c>
      <c r="O13" s="11">
        <v>0</v>
      </c>
      <c r="P13" s="11">
        <v>0</v>
      </c>
      <c r="Q13" s="35">
        <v>0</v>
      </c>
      <c r="R13" s="13">
        <v>2755.0881903793943</v>
      </c>
      <c r="S13" s="11">
        <v>3620.1409178112026</v>
      </c>
      <c r="T13" s="11">
        <v>3620.1409178112026</v>
      </c>
      <c r="U13" s="35">
        <v>4003.3597870219864</v>
      </c>
      <c r="V13" s="13">
        <v>0</v>
      </c>
      <c r="W13" s="11">
        <v>0</v>
      </c>
      <c r="X13" s="11">
        <v>0</v>
      </c>
      <c r="Y13" s="12">
        <v>0</v>
      </c>
    </row>
    <row r="14" spans="2:25" x14ac:dyDescent="0.3">
      <c r="B14" s="75" t="s">
        <v>67</v>
      </c>
      <c r="C14" s="102">
        <v>5</v>
      </c>
      <c r="D14" s="76" t="s">
        <v>20</v>
      </c>
      <c r="E14" s="77">
        <v>157</v>
      </c>
      <c r="F14" s="78">
        <f>J14/$E$14</f>
        <v>0.15796178343949044</v>
      </c>
      <c r="G14" s="78">
        <f t="shared" ref="G14:I14" si="7">K14/$E$14</f>
        <v>0.40169851380042482</v>
      </c>
      <c r="H14" s="78">
        <f t="shared" si="7"/>
        <v>0.52653927813163559</v>
      </c>
      <c r="I14" s="78">
        <f t="shared" si="7"/>
        <v>0.56518046709129599</v>
      </c>
      <c r="J14" s="106">
        <v>24.8</v>
      </c>
      <c r="K14" s="107">
        <v>63.066666666666698</v>
      </c>
      <c r="L14" s="107">
        <v>82.666666666666785</v>
      </c>
      <c r="M14" s="108">
        <v>88.733333333333462</v>
      </c>
      <c r="N14" s="106">
        <v>8</v>
      </c>
      <c r="O14" s="107">
        <v>8</v>
      </c>
      <c r="P14" s="107">
        <v>8</v>
      </c>
      <c r="Q14" s="108">
        <v>8</v>
      </c>
      <c r="R14" s="106">
        <v>16.8</v>
      </c>
      <c r="S14" s="107">
        <v>55.066666666666698</v>
      </c>
      <c r="T14" s="107">
        <v>74.666666666666785</v>
      </c>
      <c r="U14" s="108">
        <v>80.733333333333462</v>
      </c>
      <c r="V14" s="106">
        <v>0</v>
      </c>
      <c r="W14" s="107">
        <v>0</v>
      </c>
      <c r="X14" s="107">
        <v>0</v>
      </c>
      <c r="Y14" s="109">
        <v>0</v>
      </c>
    </row>
    <row r="15" spans="2:25" ht="15" thickBot="1" x14ac:dyDescent="0.35">
      <c r="B15" s="70" t="s">
        <v>67</v>
      </c>
      <c r="C15" s="104">
        <v>5</v>
      </c>
      <c r="D15" s="9" t="s">
        <v>79</v>
      </c>
      <c r="E15" s="74">
        <v>7</v>
      </c>
      <c r="F15" s="71">
        <v>0</v>
      </c>
      <c r="G15" s="10">
        <v>0</v>
      </c>
      <c r="H15" s="10">
        <v>0</v>
      </c>
      <c r="I15" s="86">
        <v>0</v>
      </c>
      <c r="J15" s="13">
        <v>0</v>
      </c>
      <c r="K15" s="11">
        <v>0</v>
      </c>
      <c r="L15" s="11">
        <v>0</v>
      </c>
      <c r="M15" s="35">
        <v>0</v>
      </c>
      <c r="N15" s="13">
        <v>0</v>
      </c>
      <c r="O15" s="11">
        <v>0</v>
      </c>
      <c r="P15" s="11">
        <v>0</v>
      </c>
      <c r="Q15" s="35">
        <v>0</v>
      </c>
      <c r="R15" s="13">
        <v>0</v>
      </c>
      <c r="S15" s="11">
        <v>0</v>
      </c>
      <c r="T15" s="11">
        <v>0</v>
      </c>
      <c r="U15" s="35">
        <v>0</v>
      </c>
      <c r="V15" s="13">
        <v>0</v>
      </c>
      <c r="W15" s="11">
        <v>0</v>
      </c>
      <c r="X15" s="11">
        <v>0</v>
      </c>
      <c r="Y15" s="12">
        <v>0</v>
      </c>
    </row>
    <row r="17" spans="2:25" ht="15" thickBot="1" x14ac:dyDescent="0.35">
      <c r="B17" s="69" t="s">
        <v>81</v>
      </c>
      <c r="C17" s="69"/>
    </row>
    <row r="18" spans="2:25" x14ac:dyDescent="0.3">
      <c r="B18" s="161" t="s">
        <v>22</v>
      </c>
      <c r="C18" s="162"/>
      <c r="D18" s="163"/>
      <c r="E18" s="166" t="s">
        <v>17</v>
      </c>
      <c r="F18" s="21" t="s">
        <v>12</v>
      </c>
      <c r="G18" s="22"/>
      <c r="H18" s="22"/>
      <c r="I18" s="23"/>
      <c r="J18" s="24" t="s">
        <v>13</v>
      </c>
      <c r="K18" s="22"/>
      <c r="L18" s="22"/>
      <c r="M18" s="23"/>
      <c r="N18" s="21" t="s">
        <v>14</v>
      </c>
      <c r="O18" s="22"/>
      <c r="P18" s="22"/>
      <c r="Q18" s="23"/>
      <c r="R18" s="21" t="s">
        <v>15</v>
      </c>
      <c r="S18" s="22"/>
      <c r="T18" s="22"/>
      <c r="U18" s="23"/>
      <c r="V18" s="21" t="s">
        <v>16</v>
      </c>
      <c r="W18" s="22"/>
      <c r="X18" s="22"/>
      <c r="Y18" s="23"/>
    </row>
    <row r="19" spans="2:25" ht="15" thickBot="1" x14ac:dyDescent="0.35">
      <c r="B19" s="29" t="s">
        <v>21</v>
      </c>
      <c r="C19" s="101"/>
      <c r="D19" s="30" t="s">
        <v>11</v>
      </c>
      <c r="E19" s="167"/>
      <c r="F19" s="83">
        <v>2020</v>
      </c>
      <c r="G19" s="84">
        <v>2021</v>
      </c>
      <c r="H19" s="84">
        <v>2022</v>
      </c>
      <c r="I19" s="85">
        <v>2023</v>
      </c>
      <c r="J19" s="132">
        <v>2020</v>
      </c>
      <c r="K19" s="84">
        <v>2021</v>
      </c>
      <c r="L19" s="84">
        <v>2022</v>
      </c>
      <c r="M19" s="85">
        <v>2023</v>
      </c>
      <c r="N19" s="83">
        <v>2020</v>
      </c>
      <c r="O19" s="84">
        <v>2021</v>
      </c>
      <c r="P19" s="84">
        <v>2022</v>
      </c>
      <c r="Q19" s="85">
        <v>2023</v>
      </c>
      <c r="R19" s="83">
        <v>2020</v>
      </c>
      <c r="S19" s="84">
        <v>2021</v>
      </c>
      <c r="T19" s="84">
        <v>2022</v>
      </c>
      <c r="U19" s="85">
        <v>2023</v>
      </c>
      <c r="V19" s="83">
        <v>2020</v>
      </c>
      <c r="W19" s="84">
        <v>2021</v>
      </c>
      <c r="X19" s="84">
        <v>2022</v>
      </c>
      <c r="Y19" s="85">
        <v>2023</v>
      </c>
    </row>
    <row r="20" spans="2:25" x14ac:dyDescent="0.3">
      <c r="B20" s="75" t="s">
        <v>19</v>
      </c>
      <c r="C20" s="102">
        <v>1</v>
      </c>
      <c r="D20" s="76" t="s">
        <v>79</v>
      </c>
      <c r="E20" s="131">
        <v>95</v>
      </c>
      <c r="F20" s="133">
        <f>J20/$E$20</f>
        <v>0.3948598860544642</v>
      </c>
      <c r="G20" s="125">
        <f t="shared" ref="G20:I20" si="8">K20/$E$20</f>
        <v>1.3126130913838607</v>
      </c>
      <c r="H20" s="125">
        <f t="shared" si="8"/>
        <v>1.5243789556450711</v>
      </c>
      <c r="I20" s="134">
        <f t="shared" si="8"/>
        <v>2.0274071936128863</v>
      </c>
      <c r="J20" s="106">
        <v>37.511689175174098</v>
      </c>
      <c r="K20" s="107">
        <v>124.69824368146676</v>
      </c>
      <c r="L20" s="107">
        <v>144.81600078628176</v>
      </c>
      <c r="M20" s="108">
        <v>192.6036833932242</v>
      </c>
      <c r="N20" s="106">
        <v>31.61</v>
      </c>
      <c r="O20" s="107">
        <v>31.61</v>
      </c>
      <c r="P20" s="107">
        <v>31.61</v>
      </c>
      <c r="Q20" s="108">
        <v>31.61</v>
      </c>
      <c r="R20" s="106">
        <v>5.901689175174095</v>
      </c>
      <c r="S20" s="107">
        <v>93.088243681466764</v>
      </c>
      <c r="T20" s="107">
        <v>113.20600078628176</v>
      </c>
      <c r="U20" s="108">
        <v>157.67241339322419</v>
      </c>
      <c r="V20" s="106">
        <v>0</v>
      </c>
      <c r="W20" s="107">
        <v>0</v>
      </c>
      <c r="X20" s="107">
        <v>0</v>
      </c>
      <c r="Y20" s="109">
        <v>3.3212699999999997</v>
      </c>
    </row>
    <row r="21" spans="2:25" ht="15" thickBot="1" x14ac:dyDescent="0.35">
      <c r="B21" s="91" t="s">
        <v>19</v>
      </c>
      <c r="C21" s="105">
        <v>1</v>
      </c>
      <c r="D21" s="92" t="s">
        <v>20</v>
      </c>
      <c r="E21" s="95">
        <v>327</v>
      </c>
      <c r="F21" s="135">
        <f>J21/$E$21</f>
        <v>0.22939093346435491</v>
      </c>
      <c r="G21" s="93">
        <f t="shared" ref="G21:I21" si="9">K21/$E$21</f>
        <v>0.78706389962473555</v>
      </c>
      <c r="H21" s="93">
        <f t="shared" si="9"/>
        <v>0.90854888065251915</v>
      </c>
      <c r="I21" s="136">
        <f t="shared" si="9"/>
        <v>1.0774619935850429</v>
      </c>
      <c r="J21" s="82">
        <v>75.010835242844053</v>
      </c>
      <c r="K21" s="79">
        <v>257.36989517728853</v>
      </c>
      <c r="L21" s="79">
        <v>297.09548397337375</v>
      </c>
      <c r="M21" s="80">
        <v>352.33007190230904</v>
      </c>
      <c r="N21" s="82">
        <v>55.39</v>
      </c>
      <c r="O21" s="79">
        <v>55.39</v>
      </c>
      <c r="P21" s="79">
        <v>55.39</v>
      </c>
      <c r="Q21" s="80">
        <v>55.39</v>
      </c>
      <c r="R21" s="82">
        <v>19.620835242844052</v>
      </c>
      <c r="S21" s="79">
        <v>201.97989517728854</v>
      </c>
      <c r="T21" s="79">
        <v>241.70548397337376</v>
      </c>
      <c r="U21" s="80">
        <v>289.36684190230903</v>
      </c>
      <c r="V21" s="82">
        <v>0</v>
      </c>
      <c r="W21" s="79">
        <v>0</v>
      </c>
      <c r="X21" s="79">
        <v>0</v>
      </c>
      <c r="Y21" s="81">
        <v>7.5732299999999997</v>
      </c>
    </row>
    <row r="22" spans="2:25" x14ac:dyDescent="0.3">
      <c r="B22" s="73" t="s">
        <v>70</v>
      </c>
      <c r="C22" s="103">
        <v>2</v>
      </c>
      <c r="D22" s="72" t="s">
        <v>79</v>
      </c>
      <c r="E22" s="94">
        <v>4</v>
      </c>
      <c r="F22" s="78">
        <f>J22/$E$22</f>
        <v>0</v>
      </c>
      <c r="G22" s="78">
        <f t="shared" ref="G22:I22" si="10">K22/$E$22</f>
        <v>0.20774355595095481</v>
      </c>
      <c r="H22" s="78">
        <f t="shared" si="10"/>
        <v>0.83097422380381913</v>
      </c>
      <c r="I22" s="78">
        <f t="shared" si="10"/>
        <v>1.1978086774859316</v>
      </c>
      <c r="J22" s="88">
        <v>0</v>
      </c>
      <c r="K22" s="87">
        <v>0.83097422380381925</v>
      </c>
      <c r="L22" s="87">
        <v>3.3238968952152765</v>
      </c>
      <c r="M22" s="90">
        <v>4.7912347099437262</v>
      </c>
      <c r="N22" s="88">
        <v>0</v>
      </c>
      <c r="O22" s="87">
        <v>0</v>
      </c>
      <c r="P22" s="87">
        <v>0</v>
      </c>
      <c r="Q22" s="90">
        <v>0</v>
      </c>
      <c r="R22" s="88">
        <v>0</v>
      </c>
      <c r="S22" s="87">
        <v>0.83097422380381925</v>
      </c>
      <c r="T22" s="87">
        <v>3.3238968952152765</v>
      </c>
      <c r="U22" s="90">
        <v>3.4426074986158222</v>
      </c>
      <c r="V22" s="88">
        <v>0</v>
      </c>
      <c r="W22" s="87">
        <v>0</v>
      </c>
      <c r="X22" s="87">
        <v>0</v>
      </c>
      <c r="Y22" s="89">
        <v>1.3486272113279043</v>
      </c>
    </row>
    <row r="23" spans="2:25" ht="15" thickBot="1" x14ac:dyDescent="0.35">
      <c r="B23" s="91" t="s">
        <v>70</v>
      </c>
      <c r="C23" s="105">
        <v>2</v>
      </c>
      <c r="D23" s="92" t="s">
        <v>20</v>
      </c>
      <c r="E23" s="95">
        <v>28</v>
      </c>
      <c r="F23" s="93">
        <f>J23/$E$23</f>
        <v>0</v>
      </c>
      <c r="G23" s="93">
        <f t="shared" ref="G23:I23" si="11">K23/$E$23</f>
        <v>0.20774355595095481</v>
      </c>
      <c r="H23" s="93">
        <f t="shared" si="11"/>
        <v>0.83097422380381925</v>
      </c>
      <c r="I23" s="93">
        <f t="shared" si="11"/>
        <v>1.213287899423698</v>
      </c>
      <c r="J23" s="82">
        <v>0</v>
      </c>
      <c r="K23" s="79">
        <v>5.8168195666267346</v>
      </c>
      <c r="L23" s="79">
        <v>23.267278266506938</v>
      </c>
      <c r="M23" s="80">
        <v>33.972061183863545</v>
      </c>
      <c r="N23" s="82">
        <v>0</v>
      </c>
      <c r="O23" s="79">
        <v>0</v>
      </c>
      <c r="P23" s="79">
        <v>0</v>
      </c>
      <c r="Q23" s="80">
        <v>0</v>
      </c>
      <c r="R23" s="82">
        <v>0</v>
      </c>
      <c r="S23" s="79">
        <v>5.8168195666267346</v>
      </c>
      <c r="T23" s="79">
        <v>23.267278266506938</v>
      </c>
      <c r="U23" s="80">
        <v>24.098252490310756</v>
      </c>
      <c r="V23" s="82">
        <v>0</v>
      </c>
      <c r="W23" s="79">
        <v>0</v>
      </c>
      <c r="X23" s="79">
        <v>0</v>
      </c>
      <c r="Y23" s="81">
        <v>9.8738086935527907</v>
      </c>
    </row>
  </sheetData>
  <mergeCells count="4">
    <mergeCell ref="B3:D3"/>
    <mergeCell ref="E3:E4"/>
    <mergeCell ref="B18:D18"/>
    <mergeCell ref="E18:E19"/>
  </mergeCells>
  <phoneticPr fontId="2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9A42-F3DD-4A3F-B7BC-084673F61EBF}">
  <dimension ref="C2:F10"/>
  <sheetViews>
    <sheetView workbookViewId="0">
      <selection activeCell="I6" sqref="I6"/>
    </sheetView>
  </sheetViews>
  <sheetFormatPr defaultRowHeight="14.4" x14ac:dyDescent="0.3"/>
  <cols>
    <col min="3" max="3" width="7.6640625" customWidth="1"/>
    <col min="4" max="4" width="28.6640625" customWidth="1"/>
    <col min="5" max="5" width="44.5546875" customWidth="1"/>
  </cols>
  <sheetData>
    <row r="2" spans="3:6" ht="15" thickBot="1" x14ac:dyDescent="0.35"/>
    <row r="3" spans="3:6" ht="27" thickBot="1" x14ac:dyDescent="0.35">
      <c r="C3" s="5" t="s">
        <v>28</v>
      </c>
      <c r="D3" s="98" t="s">
        <v>23</v>
      </c>
      <c r="E3" s="99" t="s">
        <v>24</v>
      </c>
      <c r="F3" s="99" t="s">
        <v>85</v>
      </c>
    </row>
    <row r="4" spans="3:6" ht="40.200000000000003" thickBot="1" x14ac:dyDescent="0.35">
      <c r="C4" s="1">
        <v>1</v>
      </c>
      <c r="D4" s="2" t="s">
        <v>25</v>
      </c>
      <c r="E4" s="2" t="s">
        <v>29</v>
      </c>
      <c r="F4" s="100" t="s">
        <v>86</v>
      </c>
    </row>
    <row r="5" spans="3:6" ht="27" thickBot="1" x14ac:dyDescent="0.35">
      <c r="C5" s="3">
        <v>2</v>
      </c>
      <c r="D5" s="4" t="s">
        <v>26</v>
      </c>
      <c r="E5" s="4" t="s">
        <v>30</v>
      </c>
      <c r="F5" s="129" t="s">
        <v>86</v>
      </c>
    </row>
    <row r="6" spans="3:6" ht="40.200000000000003" thickBot="1" x14ac:dyDescent="0.35">
      <c r="C6" s="1">
        <v>3</v>
      </c>
      <c r="D6" s="2" t="s">
        <v>31</v>
      </c>
      <c r="E6" s="2" t="s">
        <v>32</v>
      </c>
      <c r="F6" s="100" t="s">
        <v>86</v>
      </c>
    </row>
    <row r="7" spans="3:6" ht="40.200000000000003" thickBot="1" x14ac:dyDescent="0.35">
      <c r="C7" s="3">
        <v>4</v>
      </c>
      <c r="D7" s="4" t="s">
        <v>33</v>
      </c>
      <c r="E7" s="4" t="s">
        <v>34</v>
      </c>
      <c r="F7" s="129" t="s">
        <v>86</v>
      </c>
    </row>
    <row r="8" spans="3:6" ht="40.200000000000003" thickBot="1" x14ac:dyDescent="0.35">
      <c r="C8" s="1">
        <v>5</v>
      </c>
      <c r="D8" s="2" t="s">
        <v>35</v>
      </c>
      <c r="E8" s="2" t="s">
        <v>36</v>
      </c>
      <c r="F8" s="100" t="s">
        <v>86</v>
      </c>
    </row>
    <row r="9" spans="3:6" ht="27" thickBot="1" x14ac:dyDescent="0.35">
      <c r="C9" s="3">
        <v>6</v>
      </c>
      <c r="D9" s="4" t="s">
        <v>37</v>
      </c>
      <c r="E9" s="4" t="s">
        <v>27</v>
      </c>
      <c r="F9" s="129" t="s">
        <v>86</v>
      </c>
    </row>
    <row r="10" spans="3:6" ht="40.200000000000003" thickBot="1" x14ac:dyDescent="0.35">
      <c r="C10" s="1">
        <v>7</v>
      </c>
      <c r="D10" s="2" t="s">
        <v>83</v>
      </c>
      <c r="E10" s="2" t="s">
        <v>84</v>
      </c>
      <c r="F10" s="10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CDF</vt:lpstr>
      <vt:lpstr>Indicatori</vt:lpstr>
      <vt:lpstr>Match indicatori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2020-11-17T14:22:29Z</dcterms:created>
  <dcterms:modified xsi:type="dcterms:W3CDTF">2021-02-02T18:26:48Z</dcterms:modified>
</cp:coreProperties>
</file>