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969E89BC-D3F6-4387-B59C-EFB41B67912A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3" i="1" l="1"/>
  <c r="C324" i="1" s="1"/>
  <c r="C340" i="1"/>
  <c r="D340" i="1"/>
  <c r="E72" i="1"/>
  <c r="G21" i="2"/>
  <c r="H21" i="2"/>
  <c r="I21" i="2"/>
  <c r="F21" i="2"/>
  <c r="G20" i="2"/>
  <c r="H20" i="2"/>
  <c r="I20" i="2"/>
  <c r="F20" i="2"/>
  <c r="D81" i="1"/>
  <c r="E81" i="1" s="1"/>
  <c r="F81" i="1" s="1"/>
  <c r="G81" i="1" s="1"/>
  <c r="H81" i="1" s="1"/>
  <c r="I81" i="1" s="1"/>
  <c r="J81" i="1" s="1"/>
  <c r="K81" i="1" s="1"/>
  <c r="D73" i="1"/>
  <c r="C73" i="1"/>
  <c r="I68" i="1"/>
  <c r="H68" i="1"/>
  <c r="G68" i="1"/>
  <c r="F68" i="1"/>
  <c r="E68" i="1"/>
  <c r="D68" i="1"/>
  <c r="C68" i="1"/>
  <c r="D62" i="1"/>
  <c r="E62" i="1" s="1"/>
  <c r="F62" i="1" s="1"/>
  <c r="G62" i="1" s="1"/>
  <c r="H62" i="1" s="1"/>
  <c r="I62" i="1" s="1"/>
  <c r="J62" i="1" s="1"/>
  <c r="K62" i="1" s="1"/>
  <c r="D58" i="1"/>
  <c r="E58" i="1" s="1"/>
  <c r="F58" i="1" s="1"/>
  <c r="G58" i="1" s="1"/>
  <c r="H58" i="1" s="1"/>
  <c r="I58" i="1" s="1"/>
  <c r="J58" i="1" s="1"/>
  <c r="K58" i="1" s="1"/>
  <c r="L58" i="1" s="1"/>
  <c r="C55" i="1"/>
  <c r="C56" i="1" l="1"/>
  <c r="K63" i="1" s="1"/>
  <c r="K82" i="1" s="1"/>
  <c r="C86" i="1" s="1"/>
  <c r="E73" i="1"/>
  <c r="G23" i="2"/>
  <c r="H23" i="2"/>
  <c r="I23" i="2"/>
  <c r="F23" i="2"/>
  <c r="G22" i="2"/>
  <c r="H22" i="2"/>
  <c r="I22" i="2"/>
  <c r="F22" i="2"/>
  <c r="J63" i="1" l="1"/>
  <c r="J82" i="1" s="1"/>
  <c r="E63" i="1"/>
  <c r="E82" i="1" s="1"/>
  <c r="F63" i="1"/>
  <c r="F82" i="1" s="1"/>
  <c r="C85" i="1" s="1"/>
  <c r="G63" i="1"/>
  <c r="G82" i="1" s="1"/>
  <c r="C63" i="1"/>
  <c r="C82" i="1" s="1"/>
  <c r="H63" i="1"/>
  <c r="H82" i="1" s="1"/>
  <c r="D63" i="1"/>
  <c r="D82" i="1" s="1"/>
  <c r="I63" i="1"/>
  <c r="I82" i="1" s="1"/>
  <c r="G14" i="2"/>
  <c r="H14" i="2"/>
  <c r="I14" i="2"/>
  <c r="F14" i="2"/>
  <c r="D357" i="1" l="1"/>
  <c r="E357" i="1" s="1"/>
  <c r="F357" i="1" s="1"/>
  <c r="G357" i="1" s="1"/>
  <c r="H357" i="1" s="1"/>
  <c r="I357" i="1" s="1"/>
  <c r="J357" i="1" s="1"/>
  <c r="K357" i="1" s="1"/>
  <c r="E284" i="1"/>
  <c r="C285" i="1"/>
  <c r="D285" i="1"/>
  <c r="E233" i="1"/>
  <c r="E121" i="1" l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E122" i="1"/>
  <c r="D129" i="1" l="1"/>
  <c r="E129" i="1" s="1"/>
  <c r="F129" i="1" s="1"/>
  <c r="G129" i="1" s="1"/>
  <c r="H129" i="1" s="1"/>
  <c r="I129" i="1" s="1"/>
  <c r="J129" i="1" s="1"/>
  <c r="K129" i="1" s="1"/>
  <c r="D122" i="1"/>
  <c r="C122" i="1"/>
  <c r="I117" i="1"/>
  <c r="H117" i="1"/>
  <c r="G117" i="1"/>
  <c r="F117" i="1"/>
  <c r="E117" i="1"/>
  <c r="D117" i="1"/>
  <c r="C117" i="1"/>
  <c r="D111" i="1"/>
  <c r="E111" i="1" s="1"/>
  <c r="F111" i="1" s="1"/>
  <c r="G111" i="1" s="1"/>
  <c r="H111" i="1" s="1"/>
  <c r="I111" i="1" s="1"/>
  <c r="J111" i="1" s="1"/>
  <c r="K111" i="1" s="1"/>
  <c r="D107" i="1"/>
  <c r="E107" i="1" s="1"/>
  <c r="F107" i="1" s="1"/>
  <c r="G107" i="1" s="1"/>
  <c r="H107" i="1" s="1"/>
  <c r="I107" i="1" s="1"/>
  <c r="J107" i="1" s="1"/>
  <c r="K107" i="1" s="1"/>
  <c r="L107" i="1" s="1"/>
  <c r="C103" i="1"/>
  <c r="C104" i="1" s="1"/>
  <c r="C7" i="1"/>
  <c r="C422" i="1"/>
  <c r="C423" i="1" s="1"/>
  <c r="D447" i="1"/>
  <c r="E447" i="1" s="1"/>
  <c r="F447" i="1" s="1"/>
  <c r="G447" i="1" s="1"/>
  <c r="H447" i="1" s="1"/>
  <c r="I447" i="1" s="1"/>
  <c r="J447" i="1" s="1"/>
  <c r="K447" i="1" s="1"/>
  <c r="C368" i="1"/>
  <c r="C369" i="1" s="1"/>
  <c r="D393" i="1"/>
  <c r="E393" i="1" s="1"/>
  <c r="F393" i="1" s="1"/>
  <c r="G393" i="1" s="1"/>
  <c r="H393" i="1" s="1"/>
  <c r="I393" i="1" s="1"/>
  <c r="J393" i="1" s="1"/>
  <c r="K393" i="1" s="1"/>
  <c r="D348" i="1"/>
  <c r="E348" i="1" s="1"/>
  <c r="F348" i="1" s="1"/>
  <c r="G348" i="1" s="1"/>
  <c r="H348" i="1" s="1"/>
  <c r="I348" i="1" s="1"/>
  <c r="J348" i="1" s="1"/>
  <c r="K348" i="1" s="1"/>
  <c r="D112" i="1" l="1"/>
  <c r="D130" i="1" s="1"/>
  <c r="G112" i="1"/>
  <c r="I112" i="1"/>
  <c r="I130" i="1" s="1"/>
  <c r="E112" i="1"/>
  <c r="E130" i="1" s="1"/>
  <c r="F112" i="1"/>
  <c r="F130" i="1" s="1"/>
  <c r="C112" i="1"/>
  <c r="C130" i="1" s="1"/>
  <c r="J112" i="1"/>
  <c r="J130" i="1" s="1"/>
  <c r="K112" i="1"/>
  <c r="K130" i="1" s="1"/>
  <c r="C134" i="1" s="1"/>
  <c r="H112" i="1"/>
  <c r="G130" i="1"/>
  <c r="H130" i="1"/>
  <c r="E285" i="1"/>
  <c r="C267" i="1"/>
  <c r="C268" i="1" s="1"/>
  <c r="H275" i="1" l="1"/>
  <c r="G275" i="1"/>
  <c r="G293" i="1" s="1"/>
  <c r="J275" i="1"/>
  <c r="J293" i="1" s="1"/>
  <c r="K275" i="1"/>
  <c r="K293" i="1" s="1"/>
  <c r="C297" i="1" s="1"/>
  <c r="D275" i="1"/>
  <c r="D293" i="1" s="1"/>
  <c r="E275" i="1"/>
  <c r="E293" i="1" s="1"/>
  <c r="F275" i="1"/>
  <c r="F293" i="1" s="1"/>
  <c r="I275" i="1"/>
  <c r="I293" i="1" s="1"/>
  <c r="C275" i="1"/>
  <c r="H293" i="1"/>
  <c r="C293" i="1"/>
  <c r="D270" i="1"/>
  <c r="E270" i="1" s="1"/>
  <c r="F270" i="1" s="1"/>
  <c r="G270" i="1" s="1"/>
  <c r="H270" i="1" s="1"/>
  <c r="I270" i="1" s="1"/>
  <c r="J270" i="1" s="1"/>
  <c r="K270" i="1" s="1"/>
  <c r="L270" i="1" s="1"/>
  <c r="D274" i="1"/>
  <c r="E274" i="1" s="1"/>
  <c r="F274" i="1" s="1"/>
  <c r="G274" i="1" s="1"/>
  <c r="H274" i="1" s="1"/>
  <c r="I274" i="1" s="1"/>
  <c r="J274" i="1" s="1"/>
  <c r="K274" i="1" s="1"/>
  <c r="C280" i="1"/>
  <c r="D280" i="1"/>
  <c r="E280" i="1"/>
  <c r="F280" i="1"/>
  <c r="G280" i="1"/>
  <c r="H280" i="1"/>
  <c r="I280" i="1"/>
  <c r="D292" i="1"/>
  <c r="E292" i="1" s="1"/>
  <c r="F292" i="1" s="1"/>
  <c r="G292" i="1" s="1"/>
  <c r="H292" i="1" s="1"/>
  <c r="I292" i="1" s="1"/>
  <c r="J292" i="1" s="1"/>
  <c r="K292" i="1" s="1"/>
  <c r="C216" i="1" l="1"/>
  <c r="C150" i="1"/>
  <c r="D241" i="1" l="1"/>
  <c r="E241" i="1" s="1"/>
  <c r="F241" i="1" s="1"/>
  <c r="G241" i="1" s="1"/>
  <c r="H241" i="1" s="1"/>
  <c r="I241" i="1" s="1"/>
  <c r="J241" i="1" s="1"/>
  <c r="K241" i="1" s="1"/>
  <c r="E167" i="1" l="1"/>
  <c r="D175" i="1" l="1"/>
  <c r="E175" i="1" s="1"/>
  <c r="F175" i="1" s="1"/>
  <c r="G175" i="1" s="1"/>
  <c r="H175" i="1" s="1"/>
  <c r="I175" i="1" s="1"/>
  <c r="J175" i="1" s="1"/>
  <c r="K175" i="1" s="1"/>
  <c r="D33" i="1"/>
  <c r="E33" i="1" s="1"/>
  <c r="F33" i="1" s="1"/>
  <c r="G33" i="1" s="1"/>
  <c r="H33" i="1" s="1"/>
  <c r="I33" i="1" s="1"/>
  <c r="J33" i="1" s="1"/>
  <c r="K33" i="1" s="1"/>
  <c r="E24" i="1"/>
  <c r="E25" i="1" l="1"/>
  <c r="D440" i="1"/>
  <c r="C440" i="1"/>
  <c r="I435" i="1"/>
  <c r="H435" i="1"/>
  <c r="G435" i="1"/>
  <c r="F435" i="1"/>
  <c r="E435" i="1"/>
  <c r="D435" i="1"/>
  <c r="C435" i="1"/>
  <c r="D429" i="1"/>
  <c r="E429" i="1" s="1"/>
  <c r="F429" i="1" s="1"/>
  <c r="G429" i="1" s="1"/>
  <c r="H429" i="1" s="1"/>
  <c r="I429" i="1" s="1"/>
  <c r="J429" i="1" s="1"/>
  <c r="K429" i="1" s="1"/>
  <c r="I427" i="1"/>
  <c r="D425" i="1"/>
  <c r="E425" i="1" s="1"/>
  <c r="F425" i="1" s="1"/>
  <c r="G425" i="1" s="1"/>
  <c r="H425" i="1" s="1"/>
  <c r="I425" i="1" s="1"/>
  <c r="J425" i="1" s="1"/>
  <c r="K425" i="1" s="1"/>
  <c r="L425" i="1" s="1"/>
  <c r="I373" i="1"/>
  <c r="D386" i="1"/>
  <c r="C386" i="1"/>
  <c r="I381" i="1"/>
  <c r="H381" i="1"/>
  <c r="G381" i="1"/>
  <c r="F381" i="1"/>
  <c r="E381" i="1"/>
  <c r="D381" i="1"/>
  <c r="C381" i="1"/>
  <c r="D375" i="1"/>
  <c r="E375" i="1" s="1"/>
  <c r="F375" i="1" s="1"/>
  <c r="G375" i="1" s="1"/>
  <c r="H375" i="1" s="1"/>
  <c r="I375" i="1" s="1"/>
  <c r="J375" i="1" s="1"/>
  <c r="K375" i="1" s="1"/>
  <c r="D371" i="1"/>
  <c r="E371" i="1" s="1"/>
  <c r="F371" i="1" s="1"/>
  <c r="G371" i="1" s="1"/>
  <c r="H371" i="1" s="1"/>
  <c r="I371" i="1" s="1"/>
  <c r="J371" i="1" s="1"/>
  <c r="K371" i="1" s="1"/>
  <c r="L371" i="1" s="1"/>
  <c r="I328" i="1"/>
  <c r="J328" i="1" s="1"/>
  <c r="L328" i="1" s="1"/>
  <c r="I336" i="1"/>
  <c r="H336" i="1"/>
  <c r="G336" i="1"/>
  <c r="F336" i="1"/>
  <c r="E336" i="1"/>
  <c r="D336" i="1"/>
  <c r="C336" i="1"/>
  <c r="D330" i="1"/>
  <c r="E330" i="1" s="1"/>
  <c r="F330" i="1" s="1"/>
  <c r="G330" i="1" s="1"/>
  <c r="H330" i="1" s="1"/>
  <c r="I330" i="1" s="1"/>
  <c r="J330" i="1" s="1"/>
  <c r="K330" i="1" s="1"/>
  <c r="D326" i="1"/>
  <c r="E326" i="1" s="1"/>
  <c r="F326" i="1" s="1"/>
  <c r="G326" i="1" s="1"/>
  <c r="H326" i="1" s="1"/>
  <c r="I326" i="1" s="1"/>
  <c r="J326" i="1" s="1"/>
  <c r="K326" i="1" s="1"/>
  <c r="L326" i="1" s="1"/>
  <c r="D234" i="1"/>
  <c r="C217" i="1" s="1"/>
  <c r="C234" i="1"/>
  <c r="I229" i="1"/>
  <c r="H229" i="1"/>
  <c r="G229" i="1"/>
  <c r="F229" i="1"/>
  <c r="E229" i="1"/>
  <c r="D229" i="1"/>
  <c r="C229" i="1"/>
  <c r="D223" i="1"/>
  <c r="E223" i="1" s="1"/>
  <c r="F223" i="1" s="1"/>
  <c r="G223" i="1" s="1"/>
  <c r="H223" i="1" s="1"/>
  <c r="I223" i="1" s="1"/>
  <c r="J223" i="1" s="1"/>
  <c r="K223" i="1" s="1"/>
  <c r="D219" i="1"/>
  <c r="E219" i="1" s="1"/>
  <c r="F219" i="1" s="1"/>
  <c r="G219" i="1" s="1"/>
  <c r="H219" i="1" s="1"/>
  <c r="I219" i="1" s="1"/>
  <c r="J219" i="1" s="1"/>
  <c r="K219" i="1" s="1"/>
  <c r="L219" i="1" s="1"/>
  <c r="I20" i="1"/>
  <c r="H20" i="1"/>
  <c r="G20" i="1"/>
  <c r="F20" i="1"/>
  <c r="E20" i="1"/>
  <c r="D20" i="1"/>
  <c r="C20" i="1"/>
  <c r="J373" i="1" l="1"/>
  <c r="D331" i="1"/>
  <c r="J224" i="1"/>
  <c r="E224" i="1"/>
  <c r="C224" i="1"/>
  <c r="K224" i="1"/>
  <c r="H224" i="1"/>
  <c r="D224" i="1"/>
  <c r="F224" i="1"/>
  <c r="G224" i="1"/>
  <c r="I224" i="1"/>
  <c r="F331" i="1"/>
  <c r="G331" i="1"/>
  <c r="I331" i="1"/>
  <c r="C331" i="1"/>
  <c r="K331" i="1"/>
  <c r="E331" i="1"/>
  <c r="H331" i="1"/>
  <c r="F339" i="1"/>
  <c r="F340" i="1" s="1"/>
  <c r="E339" i="1"/>
  <c r="E340" i="1" s="1"/>
  <c r="E234" i="1"/>
  <c r="K373" i="1"/>
  <c r="K328" i="1"/>
  <c r="J331" i="1" s="1"/>
  <c r="J427" i="1"/>
  <c r="D349" i="1" l="1"/>
  <c r="C349" i="1"/>
  <c r="L373" i="1"/>
  <c r="I376" i="1" s="1"/>
  <c r="I358" i="1"/>
  <c r="G358" i="1"/>
  <c r="C358" i="1"/>
  <c r="F358" i="1"/>
  <c r="C361" i="1" s="1"/>
  <c r="J358" i="1"/>
  <c r="K358" i="1"/>
  <c r="C362" i="1" s="1"/>
  <c r="H358" i="1"/>
  <c r="E358" i="1"/>
  <c r="D358" i="1"/>
  <c r="E349" i="1"/>
  <c r="J349" i="1"/>
  <c r="H349" i="1"/>
  <c r="G349" i="1"/>
  <c r="F349" i="1"/>
  <c r="C352" i="1" s="1"/>
  <c r="K349" i="1"/>
  <c r="C353" i="1" s="1"/>
  <c r="I349" i="1"/>
  <c r="C296" i="1"/>
  <c r="E242" i="1"/>
  <c r="C242" i="1"/>
  <c r="F242" i="1"/>
  <c r="C245" i="1" s="1"/>
  <c r="I242" i="1"/>
  <c r="D242" i="1"/>
  <c r="G242" i="1"/>
  <c r="H242" i="1"/>
  <c r="J242" i="1"/>
  <c r="K242" i="1"/>
  <c r="C246" i="1" s="1"/>
  <c r="L427" i="1"/>
  <c r="K427" i="1"/>
  <c r="K430" i="1" l="1"/>
  <c r="G430" i="1"/>
  <c r="F430" i="1"/>
  <c r="C430" i="1"/>
  <c r="D430" i="1"/>
  <c r="E430" i="1"/>
  <c r="H430" i="1"/>
  <c r="K376" i="1"/>
  <c r="F376" i="1"/>
  <c r="E376" i="1"/>
  <c r="G376" i="1"/>
  <c r="D376" i="1"/>
  <c r="C376" i="1"/>
  <c r="H376" i="1"/>
  <c r="E385" i="1"/>
  <c r="E386" i="1" s="1"/>
  <c r="E439" i="1"/>
  <c r="E440" i="1" s="1"/>
  <c r="C448" i="1" s="1"/>
  <c r="J376" i="1"/>
  <c r="J430" i="1"/>
  <c r="I430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53" i="1"/>
  <c r="E153" i="1" s="1"/>
  <c r="F153" i="1" s="1"/>
  <c r="G153" i="1" s="1"/>
  <c r="H153" i="1" s="1"/>
  <c r="I153" i="1" s="1"/>
  <c r="J153" i="1" s="1"/>
  <c r="K153" i="1" s="1"/>
  <c r="L153" i="1" s="1"/>
  <c r="D157" i="1"/>
  <c r="E157" i="1" s="1"/>
  <c r="F157" i="1" s="1"/>
  <c r="G157" i="1" s="1"/>
  <c r="H157" i="1" s="1"/>
  <c r="I157" i="1" s="1"/>
  <c r="J157" i="1" s="1"/>
  <c r="K157" i="1" s="1"/>
  <c r="C163" i="1"/>
  <c r="D163" i="1"/>
  <c r="E163" i="1"/>
  <c r="F163" i="1"/>
  <c r="G163" i="1"/>
  <c r="H163" i="1"/>
  <c r="I163" i="1"/>
  <c r="C168" i="1"/>
  <c r="D168" i="1"/>
  <c r="C151" i="1" s="1"/>
  <c r="C394" i="1" l="1"/>
  <c r="F394" i="1"/>
  <c r="C397" i="1" s="1"/>
  <c r="D394" i="1"/>
  <c r="K394" i="1"/>
  <c r="C398" i="1" s="1"/>
  <c r="G394" i="1"/>
  <c r="I394" i="1"/>
  <c r="H394" i="1"/>
  <c r="J394" i="1"/>
  <c r="E394" i="1"/>
  <c r="I15" i="1"/>
  <c r="I34" i="1" s="1"/>
  <c r="C15" i="1"/>
  <c r="C34" i="1" s="1"/>
  <c r="D15" i="1"/>
  <c r="D34" i="1" s="1"/>
  <c r="J15" i="1"/>
  <c r="J34" i="1" s="1"/>
  <c r="K15" i="1"/>
  <c r="K34" i="1" s="1"/>
  <c r="C38" i="1" s="1"/>
  <c r="G15" i="1"/>
  <c r="G34" i="1" s="1"/>
  <c r="H15" i="1"/>
  <c r="H34" i="1" s="1"/>
  <c r="E15" i="1"/>
  <c r="E34" i="1" s="1"/>
  <c r="F15" i="1"/>
  <c r="F34" i="1" s="1"/>
  <c r="I158" i="1"/>
  <c r="C158" i="1"/>
  <c r="D158" i="1"/>
  <c r="F158" i="1"/>
  <c r="J158" i="1"/>
  <c r="K158" i="1"/>
  <c r="G158" i="1"/>
  <c r="H158" i="1"/>
  <c r="E158" i="1"/>
  <c r="F448" i="1"/>
  <c r="C451" i="1" s="1"/>
  <c r="E448" i="1"/>
  <c r="J448" i="1"/>
  <c r="C133" i="1"/>
  <c r="D448" i="1"/>
  <c r="I448" i="1"/>
  <c r="K448" i="1"/>
  <c r="C452" i="1" s="1"/>
  <c r="G448" i="1"/>
  <c r="H448" i="1"/>
  <c r="I176" i="1"/>
  <c r="C37" i="1"/>
  <c r="F10" i="1"/>
  <c r="G10" i="1" s="1"/>
  <c r="H10" i="1" s="1"/>
  <c r="I10" i="1" s="1"/>
  <c r="J10" i="1" s="1"/>
  <c r="K10" i="1" s="1"/>
  <c r="L10" i="1" s="1"/>
  <c r="D176" i="1" l="1"/>
  <c r="H176" i="1"/>
  <c r="E176" i="1"/>
  <c r="C176" i="1"/>
  <c r="K176" i="1"/>
  <c r="C180" i="1" s="1"/>
  <c r="F176" i="1"/>
  <c r="C179" i="1" s="1"/>
  <c r="G176" i="1"/>
  <c r="J176" i="1"/>
</calcChain>
</file>

<file path=xl/sharedStrings.xml><?xml version="1.0" encoding="utf-8"?>
<sst xmlns="http://schemas.openxmlformats.org/spreadsheetml/2006/main" count="465" uniqueCount="128">
  <si>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</si>
  <si>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</si>
  <si>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</si>
  <si>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</si>
  <si>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</si>
  <si>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</si>
  <si>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</si>
  <si>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</si>
  <si>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</si>
  <si>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</si>
  <si>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</si>
  <si>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</si>
  <si>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</si>
  <si>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</si>
  <si>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</si>
  <si>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</si>
  <si>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</si>
  <si>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</si>
  <si>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</si>
  <si>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</si>
  <si>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</si>
  <si>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</si>
  <si>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</si>
  <si>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</si>
  <si>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</si>
  <si>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</si>
  <si>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</si>
  <si>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</si>
  <si>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</si>
  <si>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</si>
  <si>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</si>
  <si>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</si>
  <si>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</si>
  <si>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</si>
  <si>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</si>
  <si>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</si>
  <si>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</si>
  <si>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</si>
  <si>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</si>
  <si>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</si>
  <si>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</si>
  <si>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</si>
  <si>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</si>
  <si>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</si>
  <si>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</si>
  <si>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</si>
  <si>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</si>
  <si>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</si>
  <si>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</si>
  <si>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</si>
  <si>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</si>
  <si>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</si>
  <si>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</si>
  <si>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</si>
  <si>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</si>
  <si>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</si>
  <si>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</si>
  <si>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</si>
  <si>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</si>
  <si>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</si>
  <si>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</si>
  <si>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</si>
  <si>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</si>
  <si>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</si>
  <si>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</si>
  <si>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</si>
  <si>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</si>
  <si>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</si>
  <si>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</si>
  <si>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</si>
  <si>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t>Bucuresti - Ilfov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</si>
  <si>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 </t>
    </r>
    <r>
      <rPr>
        <sz val="15"/>
        <color theme="1"/>
        <rFont val="Cambria"/>
        <family val="1"/>
      </rPr>
      <t>a (ii) Fructificarea avantajelor digitalizării, în beneficiul cetățenilor, al companiilor și al guvernelor</t>
    </r>
  </si>
  <si>
    <t>Instituții publice sprijinite pentru dezvoltarea serviciilor, produselor și proceselor digitale</t>
  </si>
  <si>
    <t>RCO14</t>
  </si>
  <si>
    <t>1S35</t>
  </si>
  <si>
    <t>3S15</t>
  </si>
  <si>
    <t>Servicii publice aferente evenimentelor de viață la nivel 4 de sofisticare online</t>
  </si>
  <si>
    <t>Estimare valori indicator RCO14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</si>
  <si>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</si>
  <si>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</si>
  <si>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</si>
  <si>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Întreprinderi sprijinite prin granturi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</si>
  <si>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</si>
  <si>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</si>
  <si>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POCU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6</t>
    </r>
    <r>
      <rPr>
        <sz val="15"/>
        <color theme="1"/>
        <rFont val="Cambria"/>
        <family val="1"/>
      </rPr>
      <t xml:space="preserve"> Educație și competențe/ </t>
    </r>
    <r>
      <rPr>
        <b/>
        <sz val="15"/>
        <color theme="1"/>
        <rFont val="Cambria"/>
        <family val="1"/>
      </rPr>
      <t>OS 6.5</t>
    </r>
    <r>
      <rPr>
        <sz val="15"/>
        <color theme="1"/>
        <rFont val="Cambria"/>
        <family val="1"/>
      </rPr>
      <t xml:space="preserve"> Creșterea numărului de oferte educaționale orientate pe formarea de competențe și pe utilizarea de soluţii digitale/de tip TIC în procesul de predare și </t>
    </r>
    <r>
      <rPr>
        <b/>
        <sz val="15"/>
        <color theme="1"/>
        <rFont val="Cambria"/>
        <family val="1"/>
      </rPr>
      <t xml:space="preserve">OS 6.6 </t>
    </r>
    <r>
      <rPr>
        <sz val="15"/>
        <color theme="1"/>
        <rFont val="Cambria"/>
        <family val="1"/>
      </rPr>
      <t>Îmbunătățirea competențelor personalului didactic din învățământul preuniversitar în vederea promovării unor servicii educaţionale de calitate orientate pe nevoile elevilor și a unei școli incluzive</t>
    </r>
  </si>
  <si>
    <r>
      <rPr>
        <i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POCU</t>
    </r>
    <r>
      <rPr>
        <b/>
        <sz val="15"/>
        <color theme="1"/>
        <rFont val="Cambria"/>
        <family val="1"/>
      </rPr>
      <t xml:space="preserve"> Axa prioritară 3:</t>
    </r>
    <r>
      <rPr>
        <sz val="15"/>
        <color theme="1"/>
        <rFont val="Cambria"/>
        <family val="1"/>
      </rPr>
      <t xml:space="preserve"> Locuri de muncă pentru toți/ </t>
    </r>
    <r>
      <rPr>
        <b/>
        <sz val="15"/>
        <color theme="1"/>
        <rFont val="Cambria"/>
        <family val="1"/>
      </rPr>
      <t>OS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3.12 </t>
    </r>
    <r>
      <rPr>
        <sz val="15"/>
        <color theme="1"/>
        <rFont val="Cambria"/>
        <family val="1"/>
      </rPr>
      <t>Îmbunătățirea nivelului de cunoștințe/ competențe/ aptitudini aferente sectoarelor economice/ domeniilor identificate conform SNC şi SNCDI ale angajaților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</si>
  <si>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</si>
  <si>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</si>
  <si>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</si>
  <si>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</si>
  <si>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</si>
  <si>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</si>
  <si>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</si>
  <si>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</si>
  <si>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</si>
  <si>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</si>
  <si>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</si>
  <si>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</si>
  <si>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</si>
  <si>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</si>
  <si>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</si>
  <si>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</si>
  <si>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</si>
  <si>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</si>
  <si>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</si>
  <si>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</si>
  <si>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</si>
  <si>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</si>
  <si>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</si>
  <si>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</si>
  <si>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</si>
  <si>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</si>
  <si>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</si>
  <si>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</si>
  <si>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</si>
  <si>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</si>
  <si>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</si>
  <si>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</si>
  <si>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</si>
  <si>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</si>
  <si>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</si>
  <si>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</si>
  <si>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2.</t>
    </r>
    <r>
      <rPr>
        <sz val="15"/>
        <color theme="1"/>
        <rFont val="Cambria"/>
        <family val="1"/>
      </rPr>
      <t xml:space="preserve"> O regiune cu orașe Smart/ </t>
    </r>
    <r>
      <rPr>
        <b/>
        <sz val="15"/>
        <color theme="1"/>
        <rFont val="Cambria"/>
        <family val="1"/>
      </rPr>
      <t xml:space="preserve">OS a (iv) </t>
    </r>
    <r>
      <rPr>
        <sz val="15"/>
        <color theme="1"/>
        <rFont val="Cambria"/>
        <family val="1"/>
      </rPr>
      <t>Dezvoltarea competențelor pentru specializare inteligentă, tranziție industrială și antreprenoriat (ADR Centru)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</si>
  <si>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POCA </t>
    </r>
    <r>
      <rPr>
        <b/>
        <sz val="15"/>
        <color theme="1"/>
        <rFont val="Cambria"/>
        <family val="1"/>
      </rPr>
      <t>Axa prioritară 2</t>
    </r>
    <r>
      <rPr>
        <sz val="15"/>
        <color theme="1"/>
        <rFont val="Cambria"/>
        <family val="1"/>
      </rPr>
      <t xml:space="preserve">: Administrație și sistem judiciar accesibile și transparente/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>Asigurarea unei transparențe și integrități sporite la nivelul sistemului judiciar în vederea îmbunătățirii accesului și a calității serviciilor furnizate la nivelul acestuia</t>
    </r>
  </si>
  <si>
    <t>Prioritatea mai este similară cu următoarea intervenție: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</si>
  <si>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sănătate, </t>
    </r>
    <r>
      <rPr>
        <b/>
        <sz val="15"/>
        <color theme="1"/>
        <rFont val="Cambria"/>
        <family val="1"/>
      </rPr>
      <t>Acţiunea 1.1.1</t>
    </r>
    <r>
      <rPr>
        <sz val="15"/>
        <color theme="1"/>
        <rFont val="Cambria"/>
        <family val="1"/>
      </rPr>
      <t xml:space="preserve"> Mari infrastructuri de CD și </t>
    </r>
    <r>
      <rPr>
        <b/>
        <sz val="15"/>
        <color theme="1"/>
        <rFont val="Cambria"/>
        <family val="1"/>
      </rPr>
      <t>Acţiunea 1.1.2</t>
    </r>
    <r>
      <rPr>
        <sz val="15"/>
        <color theme="1"/>
        <rFont val="Cambria"/>
        <family val="1"/>
      </rPr>
      <t xml:space="preserve"> Dezvoltarea unor reţele de centre CD,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</si>
  <si>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POC </t>
    </r>
    <r>
      <rPr>
        <b/>
        <sz val="15"/>
        <color theme="1"/>
        <rFont val="Cambria"/>
        <family val="1"/>
      </rPr>
      <t xml:space="preserve">Axa prioritară 2: </t>
    </r>
    <r>
      <rPr>
        <sz val="15"/>
        <color theme="1"/>
        <rFont val="Cambria"/>
        <family val="1"/>
      </rPr>
      <t xml:space="preserve">Tehnologia Informației și Comunicației (TIC) pentru o economie digitală competitivă/ </t>
    </r>
    <r>
      <rPr>
        <b/>
        <sz val="15"/>
        <color theme="1"/>
        <rFont val="Cambria"/>
        <family val="1"/>
      </rPr>
      <t xml:space="preserve">OS 2.3 </t>
    </r>
    <r>
      <rPr>
        <sz val="15"/>
        <color theme="1"/>
        <rFont val="Cambria"/>
        <family val="1"/>
      </rPr>
      <t xml:space="preserve">Creșterea utilizării sistemelor de e-guvernare defavorizate din regiunile urbane și rurale și OS 2.4 Creșterea gradului de utilizare a Internetului, </t>
    </r>
    <r>
      <rPr>
        <b/>
        <sz val="15"/>
        <color theme="1"/>
        <rFont val="Cambria"/>
        <family val="1"/>
      </rPr>
      <t>Acţiunea 2.2.1, 2.2.2, 2.3.1, 2.3.2, 2.3.3</t>
    </r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</si>
  <si>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(iv) </t>
    </r>
    <r>
      <rPr>
        <sz val="15"/>
        <color theme="1"/>
        <rFont val="Cambria"/>
        <family val="1"/>
      </rPr>
      <t>Dezvoltarea competențelor pentru specializare inteligentă, tranziție industrială și antreprenoriat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</si>
</sst>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#,##0.00000"/>
    <numFmt numFmtId="168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i/>
      <sz val="10"/>
      <name val="Cambria"/>
      <family val="1"/>
    </font>
    <font>
      <sz val="10"/>
      <color rgb="FF0000FF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i/>
      <sz val="15"/>
      <color theme="1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2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0" fontId="17" fillId="0" borderId="0" xfId="0" applyFont="1"/>
    <xf numFmtId="1" fontId="19" fillId="0" borderId="0" xfId="0" applyNumberFormat="1" applyFont="1"/>
    <xf numFmtId="0" fontId="4" fillId="0" borderId="0" xfId="0" applyFont="1" applyAlignment="1">
      <alignment horizontal="right"/>
    </xf>
    <xf numFmtId="3" fontId="20" fillId="3" borderId="4" xfId="2" applyNumberFormat="1" applyFont="1" applyProtection="1">
      <protection locked="0"/>
    </xf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8" fillId="11" borderId="0" xfId="1" applyFont="1" applyFill="1" applyBorder="1"/>
    <xf numFmtId="0" fontId="18" fillId="11" borderId="0" xfId="1" applyFont="1" applyFill="1" applyBorder="1" applyAlignment="1">
      <alignment horizontal="right"/>
    </xf>
    <xf numFmtId="0" fontId="18" fillId="11" borderId="0" xfId="1" applyFont="1" applyFill="1" applyBorder="1" applyAlignment="1">
      <alignment horizontal="left"/>
    </xf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2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22" fillId="11" borderId="0" xfId="1" applyFont="1" applyFill="1" applyBorder="1"/>
    <xf numFmtId="1" fontId="23" fillId="13" borderId="0" xfId="0" applyNumberFormat="1" applyFont="1" applyFill="1"/>
    <xf numFmtId="1" fontId="23" fillId="0" borderId="0" xfId="0" applyNumberFormat="1" applyFont="1"/>
    <xf numFmtId="0" fontId="22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2" fillId="11" borderId="0" xfId="1" applyFont="1" applyFill="1" applyBorder="1" applyAlignment="1">
      <alignment horizontal="left"/>
    </xf>
    <xf numFmtId="3" fontId="24" fillId="3" borderId="4" xfId="2" applyNumberFormat="1" applyFont="1" applyProtection="1">
      <protection locked="0"/>
    </xf>
    <xf numFmtId="4" fontId="24" fillId="3" borderId="4" xfId="2" applyNumberFormat="1" applyFont="1" applyProtection="1">
      <protection locked="0"/>
    </xf>
    <xf numFmtId="0" fontId="17" fillId="15" borderId="28" xfId="0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22" fillId="11" borderId="0" xfId="0" applyFont="1" applyFill="1" applyBorder="1" applyAlignment="1">
      <alignment horizontal="center"/>
    </xf>
    <xf numFmtId="167" fontId="24" fillId="3" borderId="4" xfId="2" applyNumberFormat="1" applyFont="1" applyProtection="1">
      <protection locked="0"/>
    </xf>
    <xf numFmtId="1" fontId="17" fillId="14" borderId="0" xfId="0" applyNumberFormat="1" applyFont="1" applyFill="1"/>
    <xf numFmtId="43" fontId="14" fillId="13" borderId="0" xfId="3" applyFont="1" applyFill="1"/>
    <xf numFmtId="1" fontId="24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4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2" fillId="11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2" fillId="11" borderId="0" xfId="0" applyFont="1" applyFill="1" applyBorder="1" applyAlignment="1">
      <alignment horizontal="center"/>
    </xf>
    <xf numFmtId="0" fontId="26" fillId="0" borderId="0" xfId="0" applyFont="1"/>
    <xf numFmtId="0" fontId="18" fillId="11" borderId="0" xfId="1" applyFont="1" applyFill="1" applyBorder="1" applyAlignment="1">
      <alignment horizontal="center" vertical="center"/>
    </xf>
    <xf numFmtId="43" fontId="4" fillId="13" borderId="0" xfId="3" applyFont="1" applyFill="1"/>
    <xf numFmtId="0" fontId="4" fillId="13" borderId="0" xfId="0" applyFont="1" applyFill="1"/>
    <xf numFmtId="1" fontId="19" fillId="13" borderId="0" xfId="0" applyNumberFormat="1" applyFont="1" applyFill="1"/>
    <xf numFmtId="2" fontId="4" fillId="13" borderId="0" xfId="0" applyNumberFormat="1" applyFont="1" applyFill="1"/>
    <xf numFmtId="4" fontId="4" fillId="13" borderId="0" xfId="0" applyNumberFormat="1" applyFont="1" applyFill="1"/>
    <xf numFmtId="3" fontId="4" fillId="13" borderId="0" xfId="0" applyNumberFormat="1" applyFont="1" applyFill="1"/>
    <xf numFmtId="3" fontId="4" fillId="13" borderId="0" xfId="3" applyNumberFormat="1" applyFont="1" applyFill="1"/>
    <xf numFmtId="0" fontId="14" fillId="0" borderId="0" xfId="0" applyFont="1" applyFill="1"/>
    <xf numFmtId="0" fontId="17" fillId="15" borderId="28" xfId="0" applyFont="1" applyFill="1" applyBorder="1" applyAlignment="1">
      <alignment horizontal="center"/>
    </xf>
    <xf numFmtId="0" fontId="17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168" fontId="14" fillId="14" borderId="0" xfId="3" applyNumberFormat="1" applyFont="1" applyFill="1" applyAlignment="1">
      <alignment horizontal="left" indent="1"/>
    </xf>
    <xf numFmtId="0" fontId="17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22" fillId="11" borderId="0" xfId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22" fillId="11" borderId="0" xfId="0" applyFont="1" applyFill="1" applyAlignment="1">
      <alignment horizontal="center"/>
    </xf>
    <xf numFmtId="10" fontId="11" fillId="7" borderId="7" xfId="4" applyNumberFormat="1" applyFont="1" applyFill="1" applyBorder="1"/>
    <xf numFmtId="164" fontId="11" fillId="6" borderId="53" xfId="3" applyNumberFormat="1" applyFont="1" applyFill="1" applyBorder="1" applyAlignment="1">
      <alignment vertical="center" wrapText="1"/>
    </xf>
    <xf numFmtId="164" fontId="11" fillId="6" borderId="28" xfId="3" applyNumberFormat="1" applyFont="1" applyFill="1" applyBorder="1" applyAlignment="1">
      <alignment vertical="center" wrapText="1"/>
    </xf>
    <xf numFmtId="164" fontId="11" fillId="7" borderId="38" xfId="3" applyNumberFormat="1" applyFont="1" applyFill="1" applyBorder="1"/>
    <xf numFmtId="164" fontId="11" fillId="7" borderId="39" xfId="3" applyNumberFormat="1" applyFont="1" applyFill="1" applyBorder="1"/>
    <xf numFmtId="10" fontId="11" fillId="7" borderId="9" xfId="4" applyNumberFormat="1" applyFont="1" applyFill="1" applyBorder="1"/>
    <xf numFmtId="10" fontId="11" fillId="7" borderId="10" xfId="4" applyNumberFormat="1" applyFont="1" applyFill="1" applyBorder="1"/>
    <xf numFmtId="10" fontId="11" fillId="7" borderId="12" xfId="4" applyNumberFormat="1" applyFont="1" applyFill="1" applyBorder="1"/>
    <xf numFmtId="0" fontId="30" fillId="0" borderId="0" xfId="0" applyFont="1"/>
    <xf numFmtId="0" fontId="17" fillId="15" borderId="28" xfId="0" applyFont="1" applyFill="1" applyBorder="1" applyAlignment="1">
      <alignment horizontal="center" vertical="center"/>
    </xf>
    <xf numFmtId="1" fontId="14" fillId="0" borderId="0" xfId="0" applyNumberFormat="1" applyFont="1"/>
    <xf numFmtId="168" fontId="24" fillId="3" borderId="4" xfId="3" applyNumberFormat="1" applyFont="1" applyFill="1" applyBorder="1" applyProtection="1">
      <protection locked="0"/>
    </xf>
    <xf numFmtId="168" fontId="14" fillId="0" borderId="0" xfId="3" applyNumberFormat="1" applyFont="1"/>
    <xf numFmtId="168" fontId="22" fillId="11" borderId="0" xfId="3" applyNumberFormat="1" applyFont="1" applyFill="1" applyBorder="1" applyAlignment="1">
      <alignment horizontal="center"/>
    </xf>
    <xf numFmtId="168" fontId="14" fillId="14" borderId="0" xfId="3" applyNumberFormat="1" applyFont="1" applyFill="1"/>
    <xf numFmtId="168" fontId="14" fillId="0" borderId="0" xfId="3" applyNumberFormat="1" applyFont="1" applyBorder="1"/>
    <xf numFmtId="0" fontId="18" fillId="11" borderId="0" xfId="1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15" borderId="51" xfId="0" applyFont="1" applyFill="1" applyBorder="1" applyAlignment="1">
      <alignment horizontal="center" vertical="center"/>
    </xf>
    <xf numFmtId="0" fontId="17" fillId="15" borderId="28" xfId="0" applyFont="1" applyFill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CDF!$C$162:$I$162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CDF!$C$161:$I$161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CDF!$C$163:$I$163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CDF!$B$376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CDF!$C$375:$K$375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CDF!$C$376:$K$376</c:f>
              <c:numCache>
                <c:formatCode>#,##0</c:formatCode>
                <c:ptCount val="9"/>
                <c:pt idx="0">
                  <c:v>0.5328981013324473</c:v>
                </c:pt>
                <c:pt idx="1">
                  <c:v>1.3165717797625169</c:v>
                </c:pt>
                <c:pt idx="2">
                  <c:v>3.009306925171467</c:v>
                </c:pt>
                <c:pt idx="3">
                  <c:v>5.1095523833640533</c:v>
                </c:pt>
                <c:pt idx="4">
                  <c:v>6.4888180574009766</c:v>
                </c:pt>
                <c:pt idx="5">
                  <c:v>7.8680837314378991</c:v>
                </c:pt>
                <c:pt idx="6">
                  <c:v>9.2473494054748215</c:v>
                </c:pt>
                <c:pt idx="7">
                  <c:v>9.2473494054748215</c:v>
                </c:pt>
                <c:pt idx="8">
                  <c:v>9.2473494054748215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CDF!$B$434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CDF!$C$433:$I$433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CDF!$C$434:$I$434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CDF!$B$435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CDF!$C$433:$I$433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CDF!$C$435:$I$435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CDF!$B$430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CDF!$C$429:$K$429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CDF!$C$430:$K$430</c:f>
              <c:numCache>
                <c:formatCode>0</c:formatCode>
                <c:ptCount val="9"/>
                <c:pt idx="0">
                  <c:v>0.5328981013324473</c:v>
                </c:pt>
                <c:pt idx="1">
                  <c:v>1.3165717797625169</c:v>
                </c:pt>
                <c:pt idx="2">
                  <c:v>3.009306925171467</c:v>
                </c:pt>
                <c:pt idx="3">
                  <c:v>5.1095523833640533</c:v>
                </c:pt>
                <c:pt idx="4">
                  <c:v>6.4888180574009766</c:v>
                </c:pt>
                <c:pt idx="5">
                  <c:v>7.8680837314378991</c:v>
                </c:pt>
                <c:pt idx="6">
                  <c:v>9.2473494054748215</c:v>
                </c:pt>
                <c:pt idx="7">
                  <c:v>9.2473494054748215</c:v>
                </c:pt>
                <c:pt idx="8">
                  <c:v>9.2473494054748215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9.0842638105534963</c:v>
                </c:pt>
                <c:pt idx="4">
                  <c:v>27.252791431660491</c:v>
                </c:pt>
                <c:pt idx="5">
                  <c:v>45.421319052767487</c:v>
                </c:pt>
                <c:pt idx="6">
                  <c:v>63.589846673874483</c:v>
                </c:pt>
                <c:pt idx="7">
                  <c:v>63.589846673874483</c:v>
                </c:pt>
                <c:pt idx="8">
                  <c:v>63.589846673874483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CDF!$C$175:$K$175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CDF!$C$176:$K$176</c:f>
              <c:numCache>
                <c:formatCode>_(* #,##0_);_(* \(#,##0\);_(* "-"??_);_(@_)</c:formatCode>
                <c:ptCount val="9"/>
                <c:pt idx="0">
                  <c:v>0.17905470792962921</c:v>
                </c:pt>
                <c:pt idx="1">
                  <c:v>1.0743282475777753</c:v>
                </c:pt>
                <c:pt idx="2">
                  <c:v>17.368306669174032</c:v>
                </c:pt>
                <c:pt idx="3">
                  <c:v>91.676010459970158</c:v>
                </c:pt>
                <c:pt idx="4">
                  <c:v>174.22023081552922</c:v>
                </c:pt>
                <c:pt idx="5">
                  <c:v>256.7644511710883</c:v>
                </c:pt>
                <c:pt idx="6">
                  <c:v>339.30867152664734</c:v>
                </c:pt>
                <c:pt idx="7">
                  <c:v>339.30867152664734</c:v>
                </c:pt>
                <c:pt idx="8">
                  <c:v>339.30867152664734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CDF!$C$241:$K$241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CDF!$C$242:$K$242</c:f>
              <c:numCache>
                <c:formatCode>_(* #,##0_);_(* \(#,##0\);_(* "-"??_);_(@_)</c:formatCode>
                <c:ptCount val="9"/>
                <c:pt idx="0">
                  <c:v>263.52841479385307</c:v>
                </c:pt>
                <c:pt idx="1">
                  <c:v>330.52716431771398</c:v>
                </c:pt>
                <c:pt idx="2">
                  <c:v>598.52216241315784</c:v>
                </c:pt>
                <c:pt idx="3">
                  <c:v>982.64832634996048</c:v>
                </c:pt>
                <c:pt idx="4">
                  <c:v>1402.5071566994893</c:v>
                </c:pt>
                <c:pt idx="5">
                  <c:v>1804.4996538426549</c:v>
                </c:pt>
                <c:pt idx="6">
                  <c:v>2206.4921509858204</c:v>
                </c:pt>
                <c:pt idx="7">
                  <c:v>2206.4921509858204</c:v>
                </c:pt>
                <c:pt idx="8">
                  <c:v>2206.4921509858204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CDF!$C$447:$K$447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CDF!$C$448:$K$448</c:f>
              <c:numCache>
                <c:formatCode>0</c:formatCode>
                <c:ptCount val="9"/>
                <c:pt idx="0">
                  <c:v>0.16029093172282224</c:v>
                </c:pt>
                <c:pt idx="1">
                  <c:v>0.39601289013873731</c:v>
                </c:pt>
                <c:pt idx="2">
                  <c:v>0.90517232031711381</c:v>
                </c:pt>
                <c:pt idx="3">
                  <c:v>1.5369071688717661</c:v>
                </c:pt>
                <c:pt idx="4">
                  <c:v>1.9517778156837768</c:v>
                </c:pt>
                <c:pt idx="5">
                  <c:v>2.3666484624957875</c:v>
                </c:pt>
                <c:pt idx="6">
                  <c:v>2.7815191093077978</c:v>
                </c:pt>
                <c:pt idx="7">
                  <c:v>2.7815191093077978</c:v>
                </c:pt>
                <c:pt idx="8">
                  <c:v>2.7815191093077978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CDF!$C$111:$K$111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CDF!$C$112:$K$112</c:f>
              <c:numCache>
                <c:formatCode>0</c:formatCode>
                <c:ptCount val="9"/>
                <c:pt idx="0">
                  <c:v>0.13779442977248496</c:v>
                </c:pt>
                <c:pt idx="1">
                  <c:v>0.13779442977248496</c:v>
                </c:pt>
                <c:pt idx="2">
                  <c:v>0.41338328931745488</c:v>
                </c:pt>
                <c:pt idx="3">
                  <c:v>0.41338328931745488</c:v>
                </c:pt>
                <c:pt idx="4">
                  <c:v>1.2401498679523648</c:v>
                </c:pt>
                <c:pt idx="5">
                  <c:v>3.0314774549946693</c:v>
                </c:pt>
                <c:pt idx="6">
                  <c:v>3.0314774549946693</c:v>
                </c:pt>
                <c:pt idx="7">
                  <c:v>3.0314774549946693</c:v>
                </c:pt>
                <c:pt idx="8">
                  <c:v>3.0314774549946693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CDF!$C$116:$I$116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CDF!$B$117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CDF!$C$115:$I$115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CDF!$C$117:$I$117</c:f>
              <c:numCache>
                <c:formatCode>0.00</c:formatCode>
                <c:ptCount val="7"/>
                <c:pt idx="0">
                  <c:v>12.96275422864859</c:v>
                </c:pt>
                <c:pt idx="1">
                  <c:v>43.033986446737849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CDF!$C$157:$K$157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CDF!$C$158:$K$158</c:f>
              <c:numCache>
                <c:formatCode>0</c:formatCode>
                <c:ptCount val="9"/>
                <c:pt idx="0">
                  <c:v>7.5462288407120867E-2</c:v>
                </c:pt>
                <c:pt idx="1">
                  <c:v>0.45277373044272518</c:v>
                </c:pt>
                <c:pt idx="2">
                  <c:v>7.3198419754907231</c:v>
                </c:pt>
                <c:pt idx="3">
                  <c:v>38.636691664445884</c:v>
                </c:pt>
                <c:pt idx="4">
                  <c:v>73.424806620128592</c:v>
                </c:pt>
                <c:pt idx="5">
                  <c:v>108.21292157581132</c:v>
                </c:pt>
                <c:pt idx="6">
                  <c:v>143.00103653149404</c:v>
                </c:pt>
                <c:pt idx="7">
                  <c:v>143.00103653149404</c:v>
                </c:pt>
                <c:pt idx="8">
                  <c:v>143.00103653149404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CDF!$C$129:$K$129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CDF!$C$130:$K$130</c:f>
              <c:numCache>
                <c:formatCode>0</c:formatCode>
                <c:ptCount val="9"/>
                <c:pt idx="0">
                  <c:v>0.24278937517224</c:v>
                </c:pt>
                <c:pt idx="1">
                  <c:v>0.24278937517224</c:v>
                </c:pt>
                <c:pt idx="2">
                  <c:v>0.72836812551672003</c:v>
                </c:pt>
                <c:pt idx="3">
                  <c:v>0.72836812551672003</c:v>
                </c:pt>
                <c:pt idx="4">
                  <c:v>2.1851043765501603</c:v>
                </c:pt>
                <c:pt idx="5">
                  <c:v>5.3413662537892801</c:v>
                </c:pt>
                <c:pt idx="6">
                  <c:v>5.3413662537892801</c:v>
                </c:pt>
                <c:pt idx="7">
                  <c:v>5.3413662537892801</c:v>
                </c:pt>
                <c:pt idx="8">
                  <c:v>5.3413662537892801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943-A157-D9173C8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CDF!$C$292:$K$292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CDF!$C$293:$K$293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4.7922471201222301</c:v>
                </c:pt>
                <c:pt idx="4">
                  <c:v>14.975772250381969</c:v>
                </c:pt>
                <c:pt idx="5">
                  <c:v>25.159297380641707</c:v>
                </c:pt>
                <c:pt idx="6">
                  <c:v>35.342822510901449</c:v>
                </c:pt>
                <c:pt idx="7">
                  <c:v>35.342822510901449</c:v>
                </c:pt>
                <c:pt idx="8">
                  <c:v>35.342822510901449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CDF!$C$393:$K$393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CDF!$C$394:$K$394</c:f>
              <c:numCache>
                <c:formatCode>0</c:formatCode>
                <c:ptCount val="9"/>
                <c:pt idx="0">
                  <c:v>0.16029093172282224</c:v>
                </c:pt>
                <c:pt idx="1">
                  <c:v>0.39601289013873731</c:v>
                </c:pt>
                <c:pt idx="2">
                  <c:v>0.90517232031711381</c:v>
                </c:pt>
                <c:pt idx="3">
                  <c:v>1.5369071688717661</c:v>
                </c:pt>
                <c:pt idx="4">
                  <c:v>1.9517778156837768</c:v>
                </c:pt>
                <c:pt idx="5">
                  <c:v>2.3666484624957875</c:v>
                </c:pt>
                <c:pt idx="6">
                  <c:v>2.7815191093077978</c:v>
                </c:pt>
                <c:pt idx="7">
                  <c:v>2.7815191093077978</c:v>
                </c:pt>
                <c:pt idx="8">
                  <c:v>2.7815191093077978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CDF!$C$348:$L$348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CDF!$C$349:$L$349</c:f>
              <c:numCache>
                <c:formatCode>_(* #,##0_);_(* \(#,##0\);_(* "-"??_);_(@_)</c:formatCode>
                <c:ptCount val="10"/>
                <c:pt idx="0">
                  <c:v>35.278398129156955</c:v>
                </c:pt>
                <c:pt idx="1">
                  <c:v>110.874965548779</c:v>
                </c:pt>
                <c:pt idx="2">
                  <c:v>231.82947342017428</c:v>
                </c:pt>
                <c:pt idx="3">
                  <c:v>640.05093748613342</c:v>
                </c:pt>
                <c:pt idx="4">
                  <c:v>1194.4257652300284</c:v>
                </c:pt>
                <c:pt idx="5">
                  <c:v>1748.8005929739234</c:v>
                </c:pt>
                <c:pt idx="6">
                  <c:v>2303.1754207178183</c:v>
                </c:pt>
                <c:pt idx="7">
                  <c:v>2303.1754207178183</c:v>
                </c:pt>
                <c:pt idx="8">
                  <c:v>2303.1754207178183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CDF!$C$348:$L$348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CDF!$C$349:$L$349</c:f>
              <c:numCache>
                <c:formatCode>_(* #,##0_);_(* \(#,##0\);_(* "-"??_);_(@_)</c:formatCode>
                <c:ptCount val="10"/>
                <c:pt idx="0">
                  <c:v>35.278398129156955</c:v>
                </c:pt>
                <c:pt idx="1">
                  <c:v>110.874965548779</c:v>
                </c:pt>
                <c:pt idx="2">
                  <c:v>231.82947342017428</c:v>
                </c:pt>
                <c:pt idx="3">
                  <c:v>640.05093748613342</c:v>
                </c:pt>
                <c:pt idx="4">
                  <c:v>1194.4257652300284</c:v>
                </c:pt>
                <c:pt idx="5">
                  <c:v>1748.8005929739234</c:v>
                </c:pt>
                <c:pt idx="6">
                  <c:v>2303.1754207178183</c:v>
                </c:pt>
                <c:pt idx="7">
                  <c:v>2303.1754207178183</c:v>
                </c:pt>
                <c:pt idx="8">
                  <c:v>2303.1754207178183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CDF!$C$62:$K$62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CDF!$C$63:$K$63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11.0430410158089</c:v>
                </c:pt>
                <c:pt idx="3">
                  <c:v>11.799413688124579</c:v>
                </c:pt>
                <c:pt idx="4">
                  <c:v>13.614708101682206</c:v>
                </c:pt>
                <c:pt idx="5">
                  <c:v>15.997282019476591</c:v>
                </c:pt>
                <c:pt idx="6">
                  <c:v>17.774757799418435</c:v>
                </c:pt>
                <c:pt idx="7">
                  <c:v>21.329709359302122</c:v>
                </c:pt>
                <c:pt idx="8">
                  <c:v>21.329709359302122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A-4F68-8AFB-097B4FBD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3.8932559188086411</c:v>
                </c:pt>
                <c:pt idx="4">
                  <c:v>11.679767756425925</c:v>
                </c:pt>
                <c:pt idx="5">
                  <c:v>19.466279594043208</c:v>
                </c:pt>
                <c:pt idx="6">
                  <c:v>27.252791431660491</c:v>
                </c:pt>
                <c:pt idx="7">
                  <c:v>27.252791431660491</c:v>
                </c:pt>
                <c:pt idx="8">
                  <c:v>27.252791431660491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D-4A8E-B5A9-1C7E883F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CDF!$C$67:$I$67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4-4B64-A6A6-A01BB8877403}"/>
            </c:ext>
          </c:extLst>
        </c:ser>
        <c:ser>
          <c:idx val="1"/>
          <c:order val="1"/>
          <c:tx>
            <c:strRef>
              <c:f>CDF!$B$68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CDF!$C$66:$I$66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CDF!$C$68:$I$68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4-4B64-A6A6-A01BB887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CDF!$C$81:$K$81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CDF!$C$82:$K$82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42.678906458349957</c:v>
                </c:pt>
                <c:pt idx="3">
                  <c:v>45.602119229469828</c:v>
                </c:pt>
                <c:pt idx="4">
                  <c:v>52.617829880157487</c:v>
                </c:pt>
                <c:pt idx="5">
                  <c:v>61.825950109185044</c:v>
                </c:pt>
                <c:pt idx="6">
                  <c:v>68.695500121316712</c:v>
                </c:pt>
                <c:pt idx="7">
                  <c:v>82.434600145580063</c:v>
                </c:pt>
                <c:pt idx="8">
                  <c:v>82.434600145580063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8-4F1F-BD69-72274FF58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CDF!$B$228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CDF!$C$227:$I$227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CDF!$C$228:$I$228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CDF!$B$229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CDF!$C$227:$I$227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CDF!$C$229:$I$229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CDF!$B$224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CDF!$C$223:$K$223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CDF!$C$224:$K$224</c:f>
              <c:numCache>
                <c:formatCode>#,##0</c:formatCode>
                <c:ptCount val="9"/>
                <c:pt idx="0">
                  <c:v>5.4591105830155815</c:v>
                </c:pt>
                <c:pt idx="1">
                  <c:v>6.8470200532737797</c:v>
                </c:pt>
                <c:pt idx="2">
                  <c:v>12.398657934306575</c:v>
                </c:pt>
                <c:pt idx="3">
                  <c:v>20.356005563786912</c:v>
                </c:pt>
                <c:pt idx="4">
                  <c:v>29.053571577404959</c:v>
                </c:pt>
                <c:pt idx="5">
                  <c:v>37.38102839895415</c:v>
                </c:pt>
                <c:pt idx="6">
                  <c:v>45.708485220503341</c:v>
                </c:pt>
                <c:pt idx="7">
                  <c:v>45.708485220503341</c:v>
                </c:pt>
                <c:pt idx="8">
                  <c:v>45.708485220503341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CDF!$C$278:$I$278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CDF!$C$279:$I$279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CDF!$B$280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CDF!$C$278:$I$278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CDF!$C$280:$I$280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CDF!$C$274:$K$274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CDF!$C$275:$K$275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5.7796931434518664</c:v>
                </c:pt>
                <c:pt idx="4">
                  <c:v>18.061541073287081</c:v>
                </c:pt>
                <c:pt idx="5">
                  <c:v>30.343389003122297</c:v>
                </c:pt>
                <c:pt idx="6">
                  <c:v>42.625236932957513</c:v>
                </c:pt>
                <c:pt idx="7">
                  <c:v>42.625236932957513</c:v>
                </c:pt>
                <c:pt idx="8">
                  <c:v>42.625236932957513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E-430E-A04D-3F5E2B05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CDF!$B$335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CDF!$C$334:$I$334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CDF!$C$335:$I$335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CDF!$B$336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CDF!$C$334:$I$334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CDF!$C$336:$I$336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CDF!$B$331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CDF!$C$330:$K$330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CDF!$C$331:$K$331</c:f>
              <c:numCache>
                <c:formatCode>#,##0</c:formatCode>
                <c:ptCount val="9"/>
                <c:pt idx="0">
                  <c:v>0.40373773188030837</c:v>
                </c:pt>
                <c:pt idx="1">
                  <c:v>1.2688900144809692</c:v>
                </c:pt>
                <c:pt idx="2">
                  <c:v>2.6531336666420264</c:v>
                </c:pt>
                <c:pt idx="3">
                  <c:v>7.3249559926855952</c:v>
                </c:pt>
                <c:pt idx="4">
                  <c:v>13.669406065090442</c:v>
                </c:pt>
                <c:pt idx="5">
                  <c:v>20.013856137495285</c:v>
                </c:pt>
                <c:pt idx="6">
                  <c:v>26.358306209900132</c:v>
                </c:pt>
                <c:pt idx="7">
                  <c:v>26.358306209900132</c:v>
                </c:pt>
                <c:pt idx="8">
                  <c:v>26.358306209900132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CDF!$B$380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CDF!$C$379:$I$379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CDF!$C$380:$I$380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CDF!$B$381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CDF!$C$379:$I$379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CDF!$C$381:$I$381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153</xdr:row>
      <xdr:rowOff>0</xdr:rowOff>
    </xdr:from>
    <xdr:to>
      <xdr:col>30</xdr:col>
      <xdr:colOff>217714</xdr:colOff>
      <xdr:row>170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153</xdr:row>
      <xdr:rowOff>76200</xdr:rowOff>
    </xdr:from>
    <xdr:to>
      <xdr:col>20</xdr:col>
      <xdr:colOff>714375</xdr:colOff>
      <xdr:row>171</xdr:row>
      <xdr:rowOff>36740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219</xdr:row>
      <xdr:rowOff>0</xdr:rowOff>
    </xdr:from>
    <xdr:to>
      <xdr:col>30</xdr:col>
      <xdr:colOff>217714</xdr:colOff>
      <xdr:row>236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219</xdr:row>
      <xdr:rowOff>76200</xdr:rowOff>
    </xdr:from>
    <xdr:to>
      <xdr:col>20</xdr:col>
      <xdr:colOff>714375</xdr:colOff>
      <xdr:row>237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270</xdr:row>
      <xdr:rowOff>0</xdr:rowOff>
    </xdr:from>
    <xdr:to>
      <xdr:col>30</xdr:col>
      <xdr:colOff>217714</xdr:colOff>
      <xdr:row>287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762000</xdr:colOff>
      <xdr:row>270</xdr:row>
      <xdr:rowOff>76200</xdr:rowOff>
    </xdr:from>
    <xdr:to>
      <xdr:col>20</xdr:col>
      <xdr:colOff>714375</xdr:colOff>
      <xdr:row>288</xdr:row>
      <xdr:rowOff>36740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DB87A6A-41C7-4F88-BA52-EF94D4535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326</xdr:row>
      <xdr:rowOff>0</xdr:rowOff>
    </xdr:from>
    <xdr:to>
      <xdr:col>30</xdr:col>
      <xdr:colOff>217714</xdr:colOff>
      <xdr:row>342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10887</xdr:colOff>
      <xdr:row>326</xdr:row>
      <xdr:rowOff>0</xdr:rowOff>
    </xdr:from>
    <xdr:to>
      <xdr:col>20</xdr:col>
      <xdr:colOff>768804</xdr:colOff>
      <xdr:row>342</xdr:row>
      <xdr:rowOff>134711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371</xdr:row>
      <xdr:rowOff>0</xdr:rowOff>
    </xdr:from>
    <xdr:to>
      <xdr:col>30</xdr:col>
      <xdr:colOff>217714</xdr:colOff>
      <xdr:row>388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762000</xdr:colOff>
      <xdr:row>371</xdr:row>
      <xdr:rowOff>76200</xdr:rowOff>
    </xdr:from>
    <xdr:to>
      <xdr:col>20</xdr:col>
      <xdr:colOff>714375</xdr:colOff>
      <xdr:row>389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425</xdr:row>
      <xdr:rowOff>0</xdr:rowOff>
    </xdr:from>
    <xdr:to>
      <xdr:col>30</xdr:col>
      <xdr:colOff>217714</xdr:colOff>
      <xdr:row>442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10887</xdr:colOff>
      <xdr:row>424</xdr:row>
      <xdr:rowOff>163285</xdr:rowOff>
    </xdr:from>
    <xdr:to>
      <xdr:col>20</xdr:col>
      <xdr:colOff>768804</xdr:colOff>
      <xdr:row>442</xdr:row>
      <xdr:rowOff>123826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175</xdr:row>
      <xdr:rowOff>1</xdr:rowOff>
    </xdr:from>
    <xdr:to>
      <xdr:col>21</xdr:col>
      <xdr:colOff>119743</xdr:colOff>
      <xdr:row>193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240</xdr:row>
      <xdr:rowOff>0</xdr:rowOff>
    </xdr:from>
    <xdr:to>
      <xdr:col>21</xdr:col>
      <xdr:colOff>119743</xdr:colOff>
      <xdr:row>256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446</xdr:row>
      <xdr:rowOff>0</xdr:rowOff>
    </xdr:from>
    <xdr:to>
      <xdr:col>21</xdr:col>
      <xdr:colOff>119743</xdr:colOff>
      <xdr:row>464</xdr:row>
      <xdr:rowOff>76200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104</xdr:row>
      <xdr:rowOff>43542</xdr:rowOff>
    </xdr:from>
    <xdr:to>
      <xdr:col>20</xdr:col>
      <xdr:colOff>757917</xdr:colOff>
      <xdr:row>122</xdr:row>
      <xdr:rowOff>14969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0</xdr:colOff>
      <xdr:row>104</xdr:row>
      <xdr:rowOff>0</xdr:rowOff>
    </xdr:from>
    <xdr:to>
      <xdr:col>30</xdr:col>
      <xdr:colOff>217714</xdr:colOff>
      <xdr:row>121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126</xdr:row>
      <xdr:rowOff>0</xdr:rowOff>
    </xdr:from>
    <xdr:to>
      <xdr:col>21</xdr:col>
      <xdr:colOff>121049</xdr:colOff>
      <xdr:row>144</xdr:row>
      <xdr:rowOff>74459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52AA73E-959C-4810-BBCD-3842319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290</xdr:row>
      <xdr:rowOff>0</xdr:rowOff>
    </xdr:from>
    <xdr:to>
      <xdr:col>21</xdr:col>
      <xdr:colOff>119743</xdr:colOff>
      <xdr:row>307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391</xdr:row>
      <xdr:rowOff>0</xdr:rowOff>
    </xdr:from>
    <xdr:to>
      <xdr:col>21</xdr:col>
      <xdr:colOff>119743</xdr:colOff>
      <xdr:row>409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346</xdr:row>
      <xdr:rowOff>0</xdr:rowOff>
    </xdr:from>
    <xdr:to>
      <xdr:col>21</xdr:col>
      <xdr:colOff>119743</xdr:colOff>
      <xdr:row>362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0</xdr:colOff>
      <xdr:row>346</xdr:row>
      <xdr:rowOff>0</xdr:rowOff>
    </xdr:from>
    <xdr:to>
      <xdr:col>32</xdr:col>
      <xdr:colOff>76201</xdr:colOff>
      <xdr:row>362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20</xdr:col>
      <xdr:colOff>757917</xdr:colOff>
      <xdr:row>73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49A9DE6-AA76-42BD-938D-6A164866A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609601</xdr:colOff>
      <xdr:row>48</xdr:row>
      <xdr:rowOff>27216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03661E5-6CBA-45CA-884A-5EC5492EC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30</xdr:col>
      <xdr:colOff>217714</xdr:colOff>
      <xdr:row>73</xdr:row>
      <xdr:rowOff>141516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D664314A-4E11-4EEC-855A-F8CDA9F7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21</xdr:col>
      <xdr:colOff>609601</xdr:colOff>
      <xdr:row>96</xdr:row>
      <xdr:rowOff>27217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3D53F8E-3CF2-4C9D-871A-8C152D72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72"/>
  <sheetViews>
    <sheetView tabSelected="1" topLeftCell="A181" zoomScale="70" zoomScaleNormal="70" workbookViewId="0">
      <selection activeCell="A203" sqref="A203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3.10937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70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76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77"/>
      <c r="B5" s="17" t="s">
        <v>78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8"/>
      <c r="N5" s="38"/>
      <c r="O5" s="38"/>
      <c r="P5" s="38"/>
    </row>
    <row r="7" spans="1:31" x14ac:dyDescent="0.25">
      <c r="B7" s="21" t="s">
        <v>1</v>
      </c>
      <c r="C7" s="61">
        <f>60639000*4.87</f>
        <v>295311930</v>
      </c>
      <c r="D7" s="15" t="s">
        <v>87</v>
      </c>
      <c r="N7" s="21" t="s">
        <v>118</v>
      </c>
      <c r="W7" s="21"/>
    </row>
    <row r="8" spans="1:31" x14ac:dyDescent="0.25">
      <c r="B8" s="21" t="s">
        <v>2</v>
      </c>
      <c r="C8" s="60">
        <f>C7/D25</f>
        <v>63.589846673874483</v>
      </c>
    </row>
    <row r="10" spans="1:31" x14ac:dyDescent="0.25">
      <c r="B10" s="46"/>
      <c r="C10" s="46">
        <v>2014</v>
      </c>
      <c r="D10" s="46">
        <f t="shared" ref="D10" si="0">+C10+1</f>
        <v>2015</v>
      </c>
      <c r="E10" s="46">
        <f t="shared" ref="E10" si="1">+D10+1</f>
        <v>2016</v>
      </c>
      <c r="F10" s="46">
        <f>+E10+1</f>
        <v>2017</v>
      </c>
      <c r="G10" s="46">
        <f t="shared" ref="G10" si="2">+F10+1</f>
        <v>2018</v>
      </c>
      <c r="H10" s="46">
        <f t="shared" ref="H10" si="3">+G10+1</f>
        <v>2019</v>
      </c>
      <c r="I10" s="46">
        <f t="shared" ref="I10" si="4">+H10+1</f>
        <v>2020</v>
      </c>
      <c r="J10" s="46">
        <f t="shared" ref="J10" si="5">+I10+1</f>
        <v>2021</v>
      </c>
      <c r="K10" s="46">
        <f t="shared" ref="K10" si="6">+J10+1</f>
        <v>2022</v>
      </c>
      <c r="L10" s="46">
        <f t="shared" ref="L10" si="7">+K10+1</f>
        <v>2023</v>
      </c>
    </row>
    <row r="11" spans="1:31" x14ac:dyDescent="0.25">
      <c r="B11" s="46" t="s">
        <v>112</v>
      </c>
      <c r="C11" s="45">
        <v>0</v>
      </c>
      <c r="D11" s="45">
        <v>0</v>
      </c>
      <c r="E11" s="45">
        <v>0</v>
      </c>
      <c r="F11" s="45">
        <v>0</v>
      </c>
      <c r="G11" s="45">
        <v>2</v>
      </c>
      <c r="H11" s="45">
        <v>6</v>
      </c>
    </row>
    <row r="12" spans="1:31" x14ac:dyDescent="0.25">
      <c r="B12" s="46" t="s">
        <v>109</v>
      </c>
      <c r="I12" s="47">
        <v>10</v>
      </c>
      <c r="J12" s="47">
        <v>14</v>
      </c>
      <c r="K12" s="47">
        <v>14</v>
      </c>
      <c r="L12" s="47">
        <v>14</v>
      </c>
    </row>
    <row r="13" spans="1:31" x14ac:dyDescent="0.25">
      <c r="I13" s="48"/>
      <c r="J13" s="48"/>
      <c r="K13" s="48"/>
      <c r="L13" s="48"/>
    </row>
    <row r="14" spans="1:31" x14ac:dyDescent="0.25">
      <c r="B14" s="46" t="s">
        <v>117</v>
      </c>
      <c r="C14" s="46">
        <v>2021</v>
      </c>
      <c r="D14" s="46">
        <f t="shared" ref="D14" si="8">+C14+1</f>
        <v>2022</v>
      </c>
      <c r="E14" s="46">
        <f t="shared" ref="E14" si="9">+D14+1</f>
        <v>2023</v>
      </c>
      <c r="F14" s="46">
        <f t="shared" ref="F14" si="10">+E14+1</f>
        <v>2024</v>
      </c>
      <c r="G14" s="46">
        <f t="shared" ref="G14" si="11">+F14+1</f>
        <v>2025</v>
      </c>
      <c r="H14" s="46">
        <f t="shared" ref="H14" si="12">+G14+1</f>
        <v>2026</v>
      </c>
      <c r="I14" s="46">
        <f t="shared" ref="I14" si="13">+H14+1</f>
        <v>2027</v>
      </c>
      <c r="J14" s="46">
        <f t="shared" ref="J14" si="14">+I14+1</f>
        <v>2028</v>
      </c>
      <c r="K14" s="46">
        <f t="shared" ref="K14" si="15">+J14+1</f>
        <v>2029</v>
      </c>
      <c r="L14" s="48"/>
    </row>
    <row r="15" spans="1:31" x14ac:dyDescent="0.25">
      <c r="B15" s="46" t="s">
        <v>110</v>
      </c>
      <c r="C15" s="62">
        <f>$C$8*(D11/$L$12)</f>
        <v>0</v>
      </c>
      <c r="D15" s="62">
        <f t="shared" ref="D15:G15" si="16">$C$8*(E11/$L$12)</f>
        <v>0</v>
      </c>
      <c r="E15" s="62">
        <f t="shared" si="16"/>
        <v>0</v>
      </c>
      <c r="F15" s="62">
        <f t="shared" si="16"/>
        <v>9.0842638105534963</v>
      </c>
      <c r="G15" s="62">
        <f t="shared" si="16"/>
        <v>27.252791431660491</v>
      </c>
      <c r="H15" s="62">
        <f>$C$8*(I12/$L$12)</f>
        <v>45.421319052767487</v>
      </c>
      <c r="I15" s="62">
        <f t="shared" ref="I15:K15" si="17">$C$8*(J12/$L$12)</f>
        <v>63.589846673874483</v>
      </c>
      <c r="J15" s="62">
        <f t="shared" si="17"/>
        <v>63.589846673874483</v>
      </c>
      <c r="K15" s="62">
        <f t="shared" si="17"/>
        <v>63.589846673874483</v>
      </c>
      <c r="L15" s="48"/>
    </row>
    <row r="16" spans="1:31" x14ac:dyDescent="0.25">
      <c r="L16" s="48"/>
    </row>
    <row r="17" spans="2:12" x14ac:dyDescent="0.25">
      <c r="L17" s="48"/>
    </row>
    <row r="18" spans="2:12" x14ac:dyDescent="0.25">
      <c r="B18" s="46" t="s">
        <v>119</v>
      </c>
      <c r="C18" s="49" t="s">
        <v>4</v>
      </c>
      <c r="D18" s="49" t="s">
        <v>5</v>
      </c>
      <c r="E18" s="49" t="s">
        <v>6</v>
      </c>
      <c r="F18" s="49" t="s">
        <v>7</v>
      </c>
      <c r="G18" s="49" t="s">
        <v>8</v>
      </c>
      <c r="H18" s="49" t="s">
        <v>9</v>
      </c>
      <c r="I18" s="49" t="s">
        <v>10</v>
      </c>
      <c r="J18" s="50"/>
      <c r="K18" s="50"/>
      <c r="L18" s="48"/>
    </row>
    <row r="19" spans="2:12" x14ac:dyDescent="0.25">
      <c r="B19" s="46" t="s">
        <v>111</v>
      </c>
      <c r="C19" s="63">
        <v>51.541076352037877</v>
      </c>
      <c r="D19" s="63">
        <v>80.227959214184182</v>
      </c>
      <c r="E19" s="63">
        <v>95.078987219877021</v>
      </c>
      <c r="F19" s="63">
        <v>100</v>
      </c>
      <c r="G19" s="63">
        <v>100</v>
      </c>
      <c r="H19" s="63">
        <v>100</v>
      </c>
      <c r="I19" s="63">
        <v>100</v>
      </c>
      <c r="L19" s="48"/>
    </row>
    <row r="20" spans="2:12" x14ac:dyDescent="0.25">
      <c r="B20" s="46" t="s">
        <v>110</v>
      </c>
      <c r="C20" s="64">
        <f>C19</f>
        <v>51.541076352037877</v>
      </c>
      <c r="D20" s="64">
        <f t="shared" ref="D20:I20" si="18">D19</f>
        <v>80.227959214184182</v>
      </c>
      <c r="E20" s="64">
        <f t="shared" si="18"/>
        <v>95.078987219877021</v>
      </c>
      <c r="F20" s="64">
        <f t="shared" si="18"/>
        <v>100</v>
      </c>
      <c r="G20" s="64">
        <f t="shared" si="18"/>
        <v>100</v>
      </c>
      <c r="H20" s="64">
        <f t="shared" si="18"/>
        <v>100</v>
      </c>
      <c r="I20" s="64">
        <f t="shared" si="18"/>
        <v>100</v>
      </c>
      <c r="L20" s="48"/>
    </row>
    <row r="21" spans="2:12" x14ac:dyDescent="0.25">
      <c r="L21" s="48"/>
    </row>
    <row r="22" spans="2:12" x14ac:dyDescent="0.25">
      <c r="L22" s="48"/>
    </row>
    <row r="23" spans="2:12" x14ac:dyDescent="0.25">
      <c r="B23" s="51" t="s">
        <v>114</v>
      </c>
      <c r="C23" s="49" t="s">
        <v>115</v>
      </c>
      <c r="D23" s="49" t="s">
        <v>116</v>
      </c>
      <c r="E23" s="49" t="s">
        <v>18</v>
      </c>
      <c r="L23" s="48"/>
    </row>
    <row r="24" spans="2:12" x14ac:dyDescent="0.25">
      <c r="B24" s="51" t="s">
        <v>111</v>
      </c>
      <c r="C24" s="65">
        <v>1290.714285714286</v>
      </c>
      <c r="D24" s="66">
        <v>4644010.7257142859</v>
      </c>
      <c r="E24" s="56">
        <f>Indicatori!M5/CDF!L12</f>
        <v>0.42857142857142855</v>
      </c>
      <c r="L24" s="48"/>
    </row>
    <row r="25" spans="2:12" x14ac:dyDescent="0.25">
      <c r="B25" s="51" t="s">
        <v>110</v>
      </c>
      <c r="C25" s="52">
        <f>C24</f>
        <v>1290.714285714286</v>
      </c>
      <c r="D25" s="53">
        <f>D24</f>
        <v>4644010.7257142859</v>
      </c>
      <c r="E25" s="53">
        <f>E24</f>
        <v>0.42857142857142855</v>
      </c>
      <c r="L25" s="48"/>
    </row>
    <row r="26" spans="2:12" x14ac:dyDescent="0.25">
      <c r="L26" s="48"/>
    </row>
    <row r="27" spans="2:12" ht="14.4" thickBot="1" x14ac:dyDescent="0.3">
      <c r="L27" s="48"/>
    </row>
    <row r="28" spans="2:12" x14ac:dyDescent="0.25">
      <c r="B28" s="170" t="s">
        <v>48</v>
      </c>
      <c r="C28" s="171"/>
      <c r="E28" s="15" t="s">
        <v>120</v>
      </c>
      <c r="F28" s="15" t="s">
        <v>81</v>
      </c>
      <c r="L28" s="48"/>
    </row>
    <row r="29" spans="2:12" ht="14.4" thickBot="1" x14ac:dyDescent="0.3">
      <c r="B29" s="82" t="s">
        <v>120</v>
      </c>
      <c r="C29" s="83" t="s">
        <v>18</v>
      </c>
      <c r="E29" s="15" t="s">
        <v>18</v>
      </c>
      <c r="F29" s="15" t="s">
        <v>82</v>
      </c>
      <c r="L29" s="48"/>
    </row>
    <row r="30" spans="2:12" x14ac:dyDescent="0.25">
      <c r="L30" s="48"/>
    </row>
    <row r="31" spans="2:12" x14ac:dyDescent="0.25">
      <c r="L31" s="48"/>
    </row>
    <row r="32" spans="2:12" x14ac:dyDescent="0.25">
      <c r="L32" s="48"/>
    </row>
    <row r="33" spans="2:12" s="38" customFormat="1" x14ac:dyDescent="0.25">
      <c r="B33" s="46" t="s">
        <v>113</v>
      </c>
      <c r="C33" s="46">
        <v>2021</v>
      </c>
      <c r="D33" s="46">
        <f t="shared" ref="D33" si="19">+C33+1</f>
        <v>2022</v>
      </c>
      <c r="E33" s="46">
        <f t="shared" ref="E33" si="20">+D33+1</f>
        <v>2023</v>
      </c>
      <c r="F33" s="46">
        <f t="shared" ref="F33" si="21">+E33+1</f>
        <v>2024</v>
      </c>
      <c r="G33" s="46">
        <f t="shared" ref="G33" si="22">+F33+1</f>
        <v>2025</v>
      </c>
      <c r="H33" s="46">
        <f t="shared" ref="H33" si="23">+G33+1</f>
        <v>2026</v>
      </c>
      <c r="I33" s="46">
        <f t="shared" ref="I33" si="24">+H33+1</f>
        <v>2027</v>
      </c>
      <c r="J33" s="46">
        <f t="shared" ref="J33" si="25">+I33+1</f>
        <v>2028</v>
      </c>
      <c r="K33" s="46">
        <f t="shared" ref="K33" si="26">+J33+1</f>
        <v>2029</v>
      </c>
      <c r="L33" s="48"/>
    </row>
    <row r="34" spans="2:12" x14ac:dyDescent="0.25">
      <c r="B34" s="46" t="s">
        <v>110</v>
      </c>
      <c r="C34" s="62">
        <f>$E$25*C15</f>
        <v>0</v>
      </c>
      <c r="D34" s="62">
        <f t="shared" ref="D34:K34" si="27">$E$25*D15</f>
        <v>0</v>
      </c>
      <c r="E34" s="62">
        <f t="shared" si="27"/>
        <v>0</v>
      </c>
      <c r="F34" s="62">
        <f t="shared" si="27"/>
        <v>3.8932559188086411</v>
      </c>
      <c r="G34" s="62">
        <f t="shared" si="27"/>
        <v>11.679767756425925</v>
      </c>
      <c r="H34" s="62">
        <f t="shared" si="27"/>
        <v>19.466279594043208</v>
      </c>
      <c r="I34" s="62">
        <f t="shared" si="27"/>
        <v>27.252791431660491</v>
      </c>
      <c r="J34" s="62">
        <f t="shared" si="27"/>
        <v>27.252791431660491</v>
      </c>
      <c r="K34" s="62">
        <f t="shared" si="27"/>
        <v>27.252791431660491</v>
      </c>
      <c r="L34" s="48"/>
    </row>
    <row r="35" spans="2:12" x14ac:dyDescent="0.25">
      <c r="E35" s="19"/>
      <c r="F35" s="19"/>
      <c r="G35" s="19"/>
      <c r="H35" s="19"/>
      <c r="I35" s="19"/>
      <c r="J35" s="19"/>
      <c r="K35" s="19"/>
      <c r="L35" s="48"/>
    </row>
    <row r="36" spans="2:12" x14ac:dyDescent="0.25">
      <c r="B36" s="116" t="s">
        <v>120</v>
      </c>
      <c r="C36" s="116"/>
      <c r="E36" s="19"/>
      <c r="F36" s="19"/>
      <c r="G36" s="19"/>
      <c r="H36" s="19"/>
      <c r="I36" s="19"/>
      <c r="J36" s="19"/>
      <c r="K36" s="19"/>
      <c r="L36" s="48"/>
    </row>
    <row r="37" spans="2:12" x14ac:dyDescent="0.25">
      <c r="B37" s="46" t="s">
        <v>46</v>
      </c>
      <c r="C37" s="57">
        <f>F34</f>
        <v>3.8932559188086411</v>
      </c>
      <c r="D37" s="38"/>
      <c r="E37" s="39"/>
      <c r="F37" s="39"/>
      <c r="G37" s="39"/>
      <c r="H37" s="39"/>
      <c r="I37" s="39"/>
      <c r="J37" s="39"/>
      <c r="K37" s="39"/>
      <c r="L37" s="48"/>
    </row>
    <row r="38" spans="2:12" x14ac:dyDescent="0.25">
      <c r="B38" s="46" t="s">
        <v>47</v>
      </c>
      <c r="C38" s="57">
        <f>K34</f>
        <v>27.252791431660491</v>
      </c>
      <c r="E38" s="19"/>
      <c r="F38" s="19"/>
      <c r="G38" s="19"/>
      <c r="H38" s="19"/>
      <c r="I38" s="19"/>
      <c r="J38" s="19"/>
      <c r="K38" s="19"/>
      <c r="L38" s="48"/>
    </row>
    <row r="39" spans="2:12" x14ac:dyDescent="0.25">
      <c r="E39" s="19"/>
      <c r="F39" s="19"/>
      <c r="G39" s="19"/>
      <c r="H39" s="19"/>
      <c r="I39" s="19"/>
      <c r="J39" s="19"/>
      <c r="K39" s="19"/>
      <c r="L39" s="48"/>
    </row>
    <row r="40" spans="2:12" x14ac:dyDescent="0.25">
      <c r="L40" s="48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23" ht="15" x14ac:dyDescent="0.25">
      <c r="B49" s="161" t="s">
        <v>124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2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23" ht="19.2" x14ac:dyDescent="0.35">
      <c r="A51" s="177"/>
      <c r="B51" s="17" t="s">
        <v>38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23" ht="19.2" customHeight="1" x14ac:dyDescent="0.25">
      <c r="A52" s="177"/>
      <c r="B52" s="183" t="s">
        <v>125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3" ht="20.399999999999999" customHeight="1" x14ac:dyDescent="0.25">
      <c r="A53" s="151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5" spans="1:23" x14ac:dyDescent="0.25">
      <c r="B55" s="21" t="s">
        <v>1</v>
      </c>
      <c r="C55" s="61">
        <f>100930000*4.87</f>
        <v>491529100</v>
      </c>
      <c r="D55" s="15" t="s">
        <v>87</v>
      </c>
      <c r="N55" s="21" t="s">
        <v>118</v>
      </c>
      <c r="W55" s="21"/>
    </row>
    <row r="56" spans="1:23" x14ac:dyDescent="0.25">
      <c r="B56" s="21" t="s">
        <v>2</v>
      </c>
      <c r="C56" s="60">
        <f>C55/D73</f>
        <v>21.329709359302122</v>
      </c>
    </row>
    <row r="58" spans="1:23" x14ac:dyDescent="0.25">
      <c r="B58" s="46"/>
      <c r="C58" s="46">
        <v>2014</v>
      </c>
      <c r="D58" s="46">
        <f t="shared" ref="D58:E58" si="28">+C58+1</f>
        <v>2015</v>
      </c>
      <c r="E58" s="46">
        <f t="shared" si="28"/>
        <v>2016</v>
      </c>
      <c r="F58" s="46">
        <f>+E58+1</f>
        <v>2017</v>
      </c>
      <c r="G58" s="46">
        <f t="shared" ref="G58:L58" si="29">+F58+1</f>
        <v>2018</v>
      </c>
      <c r="H58" s="46">
        <f t="shared" si="29"/>
        <v>2019</v>
      </c>
      <c r="I58" s="46">
        <f t="shared" si="29"/>
        <v>2020</v>
      </c>
      <c r="J58" s="46">
        <f t="shared" si="29"/>
        <v>2021</v>
      </c>
      <c r="K58" s="46">
        <f t="shared" si="29"/>
        <v>2022</v>
      </c>
      <c r="L58" s="46">
        <f t="shared" si="29"/>
        <v>2023</v>
      </c>
    </row>
    <row r="59" spans="1:23" x14ac:dyDescent="0.25">
      <c r="B59" s="46" t="s">
        <v>112</v>
      </c>
      <c r="C59" s="45">
        <v>0</v>
      </c>
      <c r="D59" s="45">
        <v>0</v>
      </c>
      <c r="E59" s="45">
        <v>0</v>
      </c>
      <c r="F59" s="45">
        <v>73</v>
      </c>
      <c r="G59" s="45">
        <v>78</v>
      </c>
      <c r="H59" s="45">
        <v>90</v>
      </c>
    </row>
    <row r="60" spans="1:23" x14ac:dyDescent="0.25">
      <c r="B60" s="46" t="s">
        <v>109</v>
      </c>
      <c r="I60" s="47">
        <v>105.75</v>
      </c>
      <c r="J60" s="47">
        <v>117.5</v>
      </c>
      <c r="K60" s="47">
        <v>141</v>
      </c>
      <c r="L60" s="47">
        <v>141</v>
      </c>
    </row>
    <row r="61" spans="1:23" x14ac:dyDescent="0.25">
      <c r="I61" s="48"/>
      <c r="J61" s="48"/>
      <c r="K61" s="48"/>
      <c r="L61" s="48"/>
    </row>
    <row r="62" spans="1:23" x14ac:dyDescent="0.25">
      <c r="B62" s="46" t="s">
        <v>117</v>
      </c>
      <c r="C62" s="46">
        <v>2021</v>
      </c>
      <c r="D62" s="46">
        <f t="shared" ref="D62:K62" si="30">+C62+1</f>
        <v>2022</v>
      </c>
      <c r="E62" s="46">
        <f t="shared" si="30"/>
        <v>2023</v>
      </c>
      <c r="F62" s="46">
        <f t="shared" si="30"/>
        <v>2024</v>
      </c>
      <c r="G62" s="46">
        <f t="shared" si="30"/>
        <v>2025</v>
      </c>
      <c r="H62" s="46">
        <f t="shared" si="30"/>
        <v>2026</v>
      </c>
      <c r="I62" s="46">
        <f t="shared" si="30"/>
        <v>2027</v>
      </c>
      <c r="J62" s="46">
        <f t="shared" si="30"/>
        <v>2028</v>
      </c>
      <c r="K62" s="46">
        <f t="shared" si="30"/>
        <v>2029</v>
      </c>
      <c r="L62" s="48"/>
    </row>
    <row r="63" spans="1:23" x14ac:dyDescent="0.25">
      <c r="B63" s="46" t="s">
        <v>110</v>
      </c>
      <c r="C63" s="62">
        <f>$C$56*(D59/$L$60)</f>
        <v>0</v>
      </c>
      <c r="D63" s="62">
        <f t="shared" ref="D63:G63" si="31">$C$56*(E59/$L$60)</f>
        <v>0</v>
      </c>
      <c r="E63" s="62">
        <f t="shared" si="31"/>
        <v>11.0430410158089</v>
      </c>
      <c r="F63" s="62">
        <f t="shared" si="31"/>
        <v>11.799413688124579</v>
      </c>
      <c r="G63" s="62">
        <f t="shared" si="31"/>
        <v>13.614708101682206</v>
      </c>
      <c r="H63" s="62">
        <f>$C$56*(I60/$L$60)</f>
        <v>15.997282019476591</v>
      </c>
      <c r="I63" s="62">
        <f t="shared" ref="I63:K63" si="32">$C$56*(J60/$L$60)</f>
        <v>17.774757799418435</v>
      </c>
      <c r="J63" s="62">
        <f t="shared" si="32"/>
        <v>21.329709359302122</v>
      </c>
      <c r="K63" s="62">
        <f t="shared" si="32"/>
        <v>21.329709359302122</v>
      </c>
      <c r="L63" s="48"/>
    </row>
    <row r="64" spans="1:23" x14ac:dyDescent="0.25">
      <c r="L64" s="48"/>
    </row>
    <row r="65" spans="2:12" ht="13.8" customHeight="1" x14ac:dyDescent="0.25">
      <c r="L65" s="48"/>
    </row>
    <row r="66" spans="2:12" x14ac:dyDescent="0.25">
      <c r="B66" s="46" t="s">
        <v>119</v>
      </c>
      <c r="C66" s="49" t="s">
        <v>4</v>
      </c>
      <c r="D66" s="49" t="s">
        <v>5</v>
      </c>
      <c r="E66" s="49" t="s">
        <v>6</v>
      </c>
      <c r="F66" s="49" t="s">
        <v>7</v>
      </c>
      <c r="G66" s="49" t="s">
        <v>8</v>
      </c>
      <c r="H66" s="49" t="s">
        <v>9</v>
      </c>
      <c r="I66" s="49" t="s">
        <v>10</v>
      </c>
      <c r="J66" s="50"/>
      <c r="K66" s="50"/>
      <c r="L66" s="48"/>
    </row>
    <row r="67" spans="2:12" x14ac:dyDescent="0.25">
      <c r="B67" s="46" t="s">
        <v>111</v>
      </c>
      <c r="C67" s="63">
        <v>10.33018493816356</v>
      </c>
      <c r="D67" s="63">
        <v>27.32959513769379</v>
      </c>
      <c r="E67" s="63">
        <v>74.686562219350137</v>
      </c>
      <c r="F67" s="63">
        <v>100</v>
      </c>
      <c r="G67" s="63">
        <v>100</v>
      </c>
      <c r="H67" s="63">
        <v>100</v>
      </c>
      <c r="I67" s="63">
        <v>100</v>
      </c>
      <c r="L67" s="48"/>
    </row>
    <row r="68" spans="2:12" x14ac:dyDescent="0.25">
      <c r="B68" s="46" t="s">
        <v>110</v>
      </c>
      <c r="C68" s="64">
        <f>C67</f>
        <v>10.33018493816356</v>
      </c>
      <c r="D68" s="64">
        <f t="shared" ref="D68:I68" si="33">D67</f>
        <v>27.32959513769379</v>
      </c>
      <c r="E68" s="64">
        <f t="shared" si="33"/>
        <v>74.686562219350137</v>
      </c>
      <c r="F68" s="64">
        <f t="shared" si="33"/>
        <v>100</v>
      </c>
      <c r="G68" s="64">
        <f t="shared" si="33"/>
        <v>100</v>
      </c>
      <c r="H68" s="64">
        <f t="shared" si="33"/>
        <v>100</v>
      </c>
      <c r="I68" s="64">
        <f t="shared" si="33"/>
        <v>100</v>
      </c>
      <c r="L68" s="48"/>
    </row>
    <row r="69" spans="2:12" x14ac:dyDescent="0.25">
      <c r="L69" s="48"/>
    </row>
    <row r="70" spans="2:12" x14ac:dyDescent="0.25">
      <c r="L70" s="48"/>
    </row>
    <row r="71" spans="2:12" x14ac:dyDescent="0.25">
      <c r="B71" s="51" t="s">
        <v>114</v>
      </c>
      <c r="C71" s="49" t="s">
        <v>115</v>
      </c>
      <c r="D71" s="49" t="s">
        <v>116</v>
      </c>
      <c r="E71" s="49" t="s">
        <v>19</v>
      </c>
      <c r="L71" s="48"/>
    </row>
    <row r="72" spans="2:12" x14ac:dyDescent="0.25">
      <c r="B72" s="51" t="s">
        <v>111</v>
      </c>
      <c r="C72" s="65">
        <v>1207.4122137404579</v>
      </c>
      <c r="D72" s="66">
        <v>23044341.191908401</v>
      </c>
      <c r="E72" s="56">
        <f>SUM(Indicatori!M20:M21)/CDF!L60</f>
        <v>3.8647784063513</v>
      </c>
      <c r="L72" s="48"/>
    </row>
    <row r="73" spans="2:12" x14ac:dyDescent="0.25">
      <c r="B73" s="51" t="s">
        <v>110</v>
      </c>
      <c r="C73" s="52">
        <f>C72</f>
        <v>1207.4122137404579</v>
      </c>
      <c r="D73" s="53">
        <f>D72</f>
        <v>23044341.191908401</v>
      </c>
      <c r="E73" s="53">
        <f>E72</f>
        <v>3.8647784063513</v>
      </c>
      <c r="L73" s="48"/>
    </row>
    <row r="74" spans="2:12" x14ac:dyDescent="0.25">
      <c r="L74" s="48"/>
    </row>
    <row r="75" spans="2:12" ht="14.4" thickBot="1" x14ac:dyDescent="0.3">
      <c r="L75" s="48"/>
    </row>
    <row r="76" spans="2:12" x14ac:dyDescent="0.25">
      <c r="B76" s="170" t="s">
        <v>48</v>
      </c>
      <c r="C76" s="171"/>
      <c r="E76" s="15" t="s">
        <v>120</v>
      </c>
      <c r="F76" s="15" t="s">
        <v>121</v>
      </c>
      <c r="L76" s="48"/>
    </row>
    <row r="77" spans="2:12" ht="14.4" thickBot="1" x14ac:dyDescent="0.3">
      <c r="B77" s="82" t="s">
        <v>120</v>
      </c>
      <c r="C77" s="83" t="s">
        <v>19</v>
      </c>
      <c r="E77" s="15" t="s">
        <v>19</v>
      </c>
      <c r="F77" s="15" t="s">
        <v>82</v>
      </c>
      <c r="L77" s="48"/>
    </row>
    <row r="78" spans="2:12" x14ac:dyDescent="0.25">
      <c r="L78" s="48"/>
    </row>
    <row r="79" spans="2:12" x14ac:dyDescent="0.25">
      <c r="L79" s="48"/>
    </row>
    <row r="80" spans="2:12" x14ac:dyDescent="0.25">
      <c r="L80" s="48"/>
    </row>
    <row r="81" spans="2:12" x14ac:dyDescent="0.25">
      <c r="B81" s="46" t="s">
        <v>113</v>
      </c>
      <c r="C81" s="46">
        <v>2021</v>
      </c>
      <c r="D81" s="46">
        <f t="shared" ref="D81:K81" si="34">+C81+1</f>
        <v>2022</v>
      </c>
      <c r="E81" s="46">
        <f t="shared" si="34"/>
        <v>2023</v>
      </c>
      <c r="F81" s="46">
        <f t="shared" si="34"/>
        <v>2024</v>
      </c>
      <c r="G81" s="46">
        <f t="shared" si="34"/>
        <v>2025</v>
      </c>
      <c r="H81" s="46">
        <f t="shared" si="34"/>
        <v>2026</v>
      </c>
      <c r="I81" s="46">
        <f t="shared" si="34"/>
        <v>2027</v>
      </c>
      <c r="J81" s="46">
        <f t="shared" si="34"/>
        <v>2028</v>
      </c>
      <c r="K81" s="46">
        <f t="shared" si="34"/>
        <v>2029</v>
      </c>
      <c r="L81" s="48"/>
    </row>
    <row r="82" spans="2:12" x14ac:dyDescent="0.25">
      <c r="B82" s="46" t="s">
        <v>110</v>
      </c>
      <c r="C82" s="62">
        <f>$E$72*C63</f>
        <v>0</v>
      </c>
      <c r="D82" s="62">
        <f t="shared" ref="D82:K82" si="35">$E$72*D63</f>
        <v>0</v>
      </c>
      <c r="E82" s="62">
        <f t="shared" si="35"/>
        <v>42.678906458349957</v>
      </c>
      <c r="F82" s="62">
        <f t="shared" si="35"/>
        <v>45.602119229469828</v>
      </c>
      <c r="G82" s="62">
        <f t="shared" si="35"/>
        <v>52.617829880157487</v>
      </c>
      <c r="H82" s="62">
        <f t="shared" si="35"/>
        <v>61.825950109185044</v>
      </c>
      <c r="I82" s="62">
        <f t="shared" si="35"/>
        <v>68.695500121316712</v>
      </c>
      <c r="J82" s="62">
        <f t="shared" si="35"/>
        <v>82.434600145580063</v>
      </c>
      <c r="K82" s="62">
        <f t="shared" si="35"/>
        <v>82.434600145580063</v>
      </c>
      <c r="L82" s="48"/>
    </row>
    <row r="83" spans="2:12" x14ac:dyDescent="0.25">
      <c r="E83" s="19"/>
      <c r="F83" s="19"/>
      <c r="G83" s="19"/>
      <c r="H83" s="19"/>
      <c r="I83" s="19"/>
      <c r="J83" s="19"/>
      <c r="K83" s="19"/>
      <c r="L83" s="48"/>
    </row>
    <row r="84" spans="2:12" x14ac:dyDescent="0.25">
      <c r="B84" s="152" t="s">
        <v>120</v>
      </c>
      <c r="C84" s="152"/>
      <c r="E84" s="19"/>
      <c r="F84" s="19"/>
      <c r="G84" s="19"/>
      <c r="H84" s="19"/>
      <c r="I84" s="19"/>
      <c r="J84" s="19"/>
      <c r="K84" s="19"/>
      <c r="L84" s="48"/>
    </row>
    <row r="85" spans="2:12" x14ac:dyDescent="0.25">
      <c r="B85" s="46" t="s">
        <v>46</v>
      </c>
      <c r="C85" s="57">
        <f>F82</f>
        <v>45.602119229469828</v>
      </c>
      <c r="E85" s="19"/>
      <c r="F85" s="19"/>
      <c r="G85" s="19"/>
      <c r="H85" s="19"/>
      <c r="I85" s="19"/>
      <c r="J85" s="19"/>
      <c r="K85" s="19"/>
      <c r="L85" s="19"/>
    </row>
    <row r="86" spans="2:12" x14ac:dyDescent="0.25">
      <c r="B86" s="46" t="s">
        <v>47</v>
      </c>
      <c r="C86" s="57">
        <f>K82</f>
        <v>82.434600145580063</v>
      </c>
      <c r="E86" s="19"/>
      <c r="F86" s="19"/>
      <c r="G86" s="19"/>
      <c r="H86" s="19"/>
      <c r="I86" s="19"/>
      <c r="J86" s="19"/>
      <c r="K86" s="19"/>
      <c r="L86" s="19"/>
    </row>
    <row r="87" spans="2:12" x14ac:dyDescent="0.25">
      <c r="E87" s="19"/>
      <c r="F87" s="19"/>
      <c r="G87" s="19"/>
      <c r="H87" s="19"/>
      <c r="I87" s="19"/>
      <c r="J87" s="19"/>
      <c r="K87" s="19"/>
      <c r="L87" s="19"/>
    </row>
    <row r="92" spans="2:12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23" s="16" customFormat="1" ht="14.4" thickBot="1" x14ac:dyDescent="0.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23" ht="19.2" customHeight="1" x14ac:dyDescent="0.35">
      <c r="A99" s="176">
        <v>1.2</v>
      </c>
      <c r="B99" s="17" t="s">
        <v>71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23" ht="19.2" customHeight="1" x14ac:dyDescent="0.25">
      <c r="A100" s="177"/>
      <c r="B100" s="184" t="s">
        <v>126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</row>
    <row r="101" spans="1:23" ht="19.2" customHeight="1" x14ac:dyDescent="0.25">
      <c r="A101" s="151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</row>
    <row r="102" spans="1:23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23" x14ac:dyDescent="0.25">
      <c r="B103" s="21" t="s">
        <v>1</v>
      </c>
      <c r="C103" s="61">
        <f>60639000*4.87</f>
        <v>295311930</v>
      </c>
      <c r="D103" s="15" t="s">
        <v>87</v>
      </c>
      <c r="E103" s="19"/>
      <c r="F103" s="19"/>
      <c r="G103" s="19"/>
      <c r="H103" s="19"/>
      <c r="I103" s="19"/>
      <c r="J103" s="19"/>
      <c r="K103" s="19"/>
      <c r="L103" s="19"/>
      <c r="N103" s="21" t="s">
        <v>118</v>
      </c>
      <c r="W103" s="21" t="s">
        <v>119</v>
      </c>
    </row>
    <row r="104" spans="1:23" x14ac:dyDescent="0.25">
      <c r="B104" s="21" t="s">
        <v>2</v>
      </c>
      <c r="C104" s="60">
        <f>C103/D121</f>
        <v>3.0314774549946693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23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7" spans="1:23" x14ac:dyDescent="0.25">
      <c r="B107" s="46"/>
      <c r="C107" s="46">
        <v>2014</v>
      </c>
      <c r="D107" s="46">
        <f t="shared" ref="D107" si="36">+C107+1</f>
        <v>2015</v>
      </c>
      <c r="E107" s="46">
        <f t="shared" ref="E107" si="37">+D107+1</f>
        <v>2016</v>
      </c>
      <c r="F107" s="46">
        <f>+E107+1</f>
        <v>2017</v>
      </c>
      <c r="G107" s="46">
        <f t="shared" ref="G107" si="38">+F107+1</f>
        <v>2018</v>
      </c>
      <c r="H107" s="46">
        <f t="shared" ref="H107" si="39">+G107+1</f>
        <v>2019</v>
      </c>
      <c r="I107" s="46">
        <f t="shared" ref="I107" si="40">+H107+1</f>
        <v>2020</v>
      </c>
      <c r="J107" s="46">
        <f t="shared" ref="J107" si="41">+I107+1</f>
        <v>2021</v>
      </c>
      <c r="K107" s="46">
        <f t="shared" ref="K107" si="42">+J107+1</f>
        <v>2022</v>
      </c>
      <c r="L107" s="46">
        <f t="shared" ref="L107" si="43">+K107+1</f>
        <v>2023</v>
      </c>
    </row>
    <row r="108" spans="1:23" x14ac:dyDescent="0.25">
      <c r="B108" s="46" t="s">
        <v>112</v>
      </c>
      <c r="C108" s="45">
        <v>0</v>
      </c>
      <c r="D108" s="45">
        <v>1</v>
      </c>
      <c r="E108" s="45">
        <v>1</v>
      </c>
      <c r="F108" s="45">
        <v>3</v>
      </c>
      <c r="G108" s="45">
        <v>3</v>
      </c>
      <c r="H108" s="45">
        <v>9</v>
      </c>
    </row>
    <row r="109" spans="1:23" x14ac:dyDescent="0.25">
      <c r="B109" s="46" t="s">
        <v>109</v>
      </c>
      <c r="I109" s="47">
        <v>22</v>
      </c>
      <c r="J109" s="47">
        <v>22</v>
      </c>
      <c r="K109" s="47">
        <v>22</v>
      </c>
      <c r="L109" s="47">
        <v>22</v>
      </c>
    </row>
    <row r="110" spans="1:23" x14ac:dyDescent="0.25">
      <c r="I110" s="48"/>
      <c r="J110" s="48"/>
      <c r="K110" s="48"/>
      <c r="L110" s="48"/>
    </row>
    <row r="111" spans="1:23" x14ac:dyDescent="0.25">
      <c r="B111" s="46" t="s">
        <v>117</v>
      </c>
      <c r="C111" s="46">
        <v>2021</v>
      </c>
      <c r="D111" s="46">
        <f t="shared" ref="D111" si="44">+C111+1</f>
        <v>2022</v>
      </c>
      <c r="E111" s="46">
        <f t="shared" ref="E111" si="45">+D111+1</f>
        <v>2023</v>
      </c>
      <c r="F111" s="46">
        <f t="shared" ref="F111" si="46">+E111+1</f>
        <v>2024</v>
      </c>
      <c r="G111" s="46">
        <f t="shared" ref="G111" si="47">+F111+1</f>
        <v>2025</v>
      </c>
      <c r="H111" s="46">
        <f t="shared" ref="H111" si="48">+G111+1</f>
        <v>2026</v>
      </c>
      <c r="I111" s="46">
        <f t="shared" ref="I111" si="49">+H111+1</f>
        <v>2027</v>
      </c>
      <c r="J111" s="46">
        <f t="shared" ref="J111" si="50">+I111+1</f>
        <v>2028</v>
      </c>
      <c r="K111" s="46">
        <f t="shared" ref="K111" si="51">+J111+1</f>
        <v>2029</v>
      </c>
      <c r="L111" s="48"/>
    </row>
    <row r="112" spans="1:23" x14ac:dyDescent="0.25">
      <c r="B112" s="46" t="s">
        <v>110</v>
      </c>
      <c r="C112" s="62">
        <f>$C$104*(D108/$L$109)</f>
        <v>0.13779442977248496</v>
      </c>
      <c r="D112" s="62">
        <f t="shared" ref="D112:G112" si="52">$C$104*(E108/$L$109)</f>
        <v>0.13779442977248496</v>
      </c>
      <c r="E112" s="62">
        <f t="shared" si="52"/>
        <v>0.41338328931745488</v>
      </c>
      <c r="F112" s="62">
        <f t="shared" si="52"/>
        <v>0.41338328931745488</v>
      </c>
      <c r="G112" s="62">
        <f t="shared" si="52"/>
        <v>1.2401498679523648</v>
      </c>
      <c r="H112" s="62">
        <f>$C$104*(I109/$L$109)</f>
        <v>3.0314774549946693</v>
      </c>
      <c r="I112" s="62">
        <f t="shared" ref="I112:K112" si="53">$C$104*(J109/$L$109)</f>
        <v>3.0314774549946693</v>
      </c>
      <c r="J112" s="62">
        <f t="shared" si="53"/>
        <v>3.0314774549946693</v>
      </c>
      <c r="K112" s="62">
        <f t="shared" si="53"/>
        <v>3.0314774549946693</v>
      </c>
      <c r="L112" s="48"/>
    </row>
    <row r="113" spans="2:31" x14ac:dyDescent="0.25">
      <c r="L113" s="48"/>
    </row>
    <row r="114" spans="2:31" x14ac:dyDescent="0.25">
      <c r="L114" s="48"/>
    </row>
    <row r="115" spans="2:31" x14ac:dyDescent="0.25">
      <c r="B115" s="46" t="s">
        <v>119</v>
      </c>
      <c r="C115" s="49" t="s">
        <v>4</v>
      </c>
      <c r="D115" s="49" t="s">
        <v>5</v>
      </c>
      <c r="E115" s="49" t="s">
        <v>6</v>
      </c>
      <c r="F115" s="49" t="s">
        <v>7</v>
      </c>
      <c r="G115" s="49" t="s">
        <v>8</v>
      </c>
      <c r="H115" s="49" t="s">
        <v>9</v>
      </c>
      <c r="I115" s="49" t="s">
        <v>10</v>
      </c>
      <c r="J115" s="50"/>
      <c r="K115" s="50"/>
      <c r="L115" s="48"/>
    </row>
    <row r="116" spans="2:31" x14ac:dyDescent="0.25">
      <c r="B116" s="46" t="s">
        <v>111</v>
      </c>
      <c r="C116" s="63">
        <v>12.96275422864859</v>
      </c>
      <c r="D116" s="63">
        <v>43.033986446737849</v>
      </c>
      <c r="E116" s="63">
        <v>100</v>
      </c>
      <c r="F116" s="63">
        <v>100</v>
      </c>
      <c r="G116" s="63">
        <v>100</v>
      </c>
      <c r="H116" s="63">
        <v>100</v>
      </c>
      <c r="I116" s="63">
        <v>100</v>
      </c>
      <c r="J116" s="50"/>
      <c r="K116" s="50"/>
      <c r="L116" s="48"/>
    </row>
    <row r="117" spans="2:31" x14ac:dyDescent="0.25">
      <c r="B117" s="46" t="s">
        <v>110</v>
      </c>
      <c r="C117" s="64">
        <f>C116</f>
        <v>12.96275422864859</v>
      </c>
      <c r="D117" s="64">
        <f t="shared" ref="D117:I117" si="54">D116</f>
        <v>43.033986446737849</v>
      </c>
      <c r="E117" s="64">
        <f t="shared" si="54"/>
        <v>100</v>
      </c>
      <c r="F117" s="64">
        <f t="shared" si="54"/>
        <v>100</v>
      </c>
      <c r="G117" s="64">
        <f t="shared" si="54"/>
        <v>100</v>
      </c>
      <c r="H117" s="64">
        <f t="shared" si="54"/>
        <v>100</v>
      </c>
      <c r="I117" s="64">
        <f t="shared" si="54"/>
        <v>100</v>
      </c>
      <c r="J117" s="50"/>
      <c r="K117" s="50"/>
      <c r="L117" s="48"/>
    </row>
    <row r="118" spans="2:31" x14ac:dyDescent="0.25">
      <c r="J118" s="50"/>
      <c r="K118" s="50"/>
      <c r="L118" s="48"/>
    </row>
    <row r="119" spans="2:31" x14ac:dyDescent="0.25">
      <c r="J119" s="50"/>
      <c r="K119" s="50"/>
      <c r="L119" s="48"/>
    </row>
    <row r="120" spans="2:31" x14ac:dyDescent="0.25">
      <c r="B120" s="51" t="s">
        <v>114</v>
      </c>
      <c r="C120" s="49" t="s">
        <v>115</v>
      </c>
      <c r="D120" s="49" t="s">
        <v>116</v>
      </c>
      <c r="E120" s="49" t="s">
        <v>74</v>
      </c>
      <c r="L120" s="48"/>
    </row>
    <row r="121" spans="2:31" x14ac:dyDescent="0.25">
      <c r="B121" s="51" t="s">
        <v>111</v>
      </c>
      <c r="C121" s="65">
        <v>993</v>
      </c>
      <c r="D121" s="66">
        <v>97415182.657368407</v>
      </c>
      <c r="E121" s="56">
        <f>SUM(Indicatori!M22:M23)/L109</f>
        <v>1.7619679951730576</v>
      </c>
      <c r="L121" s="48"/>
    </row>
    <row r="122" spans="2:31" x14ac:dyDescent="0.25">
      <c r="B122" s="51" t="s">
        <v>110</v>
      </c>
      <c r="C122" s="52">
        <f>C121</f>
        <v>993</v>
      </c>
      <c r="D122" s="53">
        <f>D121</f>
        <v>97415182.657368407</v>
      </c>
      <c r="E122" s="53">
        <f>E121</f>
        <v>1.7619679951730576</v>
      </c>
      <c r="L122" s="48"/>
    </row>
    <row r="123" spans="2:31" x14ac:dyDescent="0.25">
      <c r="L123" s="48"/>
    </row>
    <row r="124" spans="2:31" ht="14.4" thickBot="1" x14ac:dyDescent="0.3">
      <c r="L124" s="48"/>
    </row>
    <row r="125" spans="2:31" x14ac:dyDescent="0.25">
      <c r="B125" s="170" t="s">
        <v>48</v>
      </c>
      <c r="C125" s="171"/>
      <c r="E125" s="15" t="s">
        <v>73</v>
      </c>
      <c r="F125" s="15" t="s">
        <v>72</v>
      </c>
      <c r="L125" s="48"/>
      <c r="N125" s="21" t="s">
        <v>77</v>
      </c>
    </row>
    <row r="126" spans="2:31" ht="14.4" thickBot="1" x14ac:dyDescent="0.3">
      <c r="B126" s="82" t="s">
        <v>73</v>
      </c>
      <c r="C126" s="83" t="s">
        <v>75</v>
      </c>
      <c r="E126" s="15" t="s">
        <v>75</v>
      </c>
      <c r="F126" s="15" t="s">
        <v>76</v>
      </c>
      <c r="L126" s="48"/>
    </row>
    <row r="127" spans="2:31" x14ac:dyDescent="0.25">
      <c r="L127" s="48"/>
    </row>
    <row r="128" spans="2:31" x14ac:dyDescent="0.25">
      <c r="L128" s="4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12" x14ac:dyDescent="0.25">
      <c r="B129" s="46" t="s">
        <v>113</v>
      </c>
      <c r="C129" s="46">
        <v>2021</v>
      </c>
      <c r="D129" s="46">
        <f t="shared" ref="D129" si="55">+C129+1</f>
        <v>2022</v>
      </c>
      <c r="E129" s="46">
        <f t="shared" ref="E129" si="56">+D129+1</f>
        <v>2023</v>
      </c>
      <c r="F129" s="46">
        <f t="shared" ref="F129" si="57">+E129+1</f>
        <v>2024</v>
      </c>
      <c r="G129" s="46">
        <f t="shared" ref="G129" si="58">+F129+1</f>
        <v>2025</v>
      </c>
      <c r="H129" s="46">
        <f t="shared" ref="H129" si="59">+G129+1</f>
        <v>2026</v>
      </c>
      <c r="I129" s="46">
        <f t="shared" ref="I129" si="60">+H129+1</f>
        <v>2027</v>
      </c>
      <c r="J129" s="46">
        <f t="shared" ref="J129" si="61">+I129+1</f>
        <v>2028</v>
      </c>
      <c r="K129" s="46">
        <f t="shared" ref="K129" si="62">+J129+1</f>
        <v>2029</v>
      </c>
      <c r="L129" s="48"/>
    </row>
    <row r="130" spans="1:12" x14ac:dyDescent="0.25">
      <c r="B130" s="46" t="s">
        <v>110</v>
      </c>
      <c r="C130" s="62">
        <f>$E$122*C112</f>
        <v>0.24278937517224</v>
      </c>
      <c r="D130" s="62">
        <f t="shared" ref="D130:K130" si="63">$E$122*D112</f>
        <v>0.24278937517224</v>
      </c>
      <c r="E130" s="62">
        <f t="shared" si="63"/>
        <v>0.72836812551672003</v>
      </c>
      <c r="F130" s="62">
        <f t="shared" si="63"/>
        <v>0.72836812551672003</v>
      </c>
      <c r="G130" s="62">
        <f t="shared" si="63"/>
        <v>2.1851043765501603</v>
      </c>
      <c r="H130" s="62">
        <f t="shared" si="63"/>
        <v>5.3413662537892801</v>
      </c>
      <c r="I130" s="62">
        <f t="shared" si="63"/>
        <v>5.3413662537892801</v>
      </c>
      <c r="J130" s="62">
        <f t="shared" si="63"/>
        <v>5.3413662537892801</v>
      </c>
      <c r="K130" s="62">
        <f t="shared" si="63"/>
        <v>5.3413662537892801</v>
      </c>
      <c r="L130" s="48"/>
    </row>
    <row r="131" spans="1:12" x14ac:dyDescent="0.25">
      <c r="E131" s="19"/>
      <c r="F131" s="19"/>
      <c r="G131" s="19"/>
      <c r="H131" s="19"/>
      <c r="I131" s="19"/>
      <c r="J131" s="19"/>
      <c r="K131" s="19"/>
      <c r="L131" s="48"/>
    </row>
    <row r="132" spans="1:12" x14ac:dyDescent="0.25">
      <c r="B132" s="116" t="s">
        <v>73</v>
      </c>
      <c r="C132" s="116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B133" s="46" t="s">
        <v>46</v>
      </c>
      <c r="C133" s="57">
        <f>F130</f>
        <v>0.72836812551672003</v>
      </c>
      <c r="D133" s="38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B134" s="46" t="s">
        <v>47</v>
      </c>
      <c r="C134" s="57">
        <f>K130</f>
        <v>5.3413662537892801</v>
      </c>
      <c r="E134" s="19"/>
      <c r="F134" s="19"/>
      <c r="G134" s="19"/>
      <c r="H134" s="19"/>
      <c r="I134" s="19"/>
      <c r="J134" s="19"/>
      <c r="K134" s="19"/>
      <c r="L134" s="19"/>
    </row>
    <row r="135" spans="1:12" x14ac:dyDescent="0.25"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31" s="38" customFormat="1" ht="14.4" thickBo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9.2" customHeight="1" x14ac:dyDescent="0.35">
      <c r="A147" s="176">
        <v>1.3</v>
      </c>
      <c r="B147" s="17" t="s">
        <v>83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s="38" customFormat="1" ht="19.2" customHeight="1" x14ac:dyDescent="0.35">
      <c r="A148" s="177"/>
      <c r="B148" s="40" t="s">
        <v>86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x14ac:dyDescent="0.25">
      <c r="B150" s="21" t="s">
        <v>1</v>
      </c>
      <c r="C150" s="61">
        <f>90138000*4.87</f>
        <v>438972060</v>
      </c>
      <c r="D150" s="15" t="s">
        <v>87</v>
      </c>
    </row>
    <row r="151" spans="1:31" x14ac:dyDescent="0.25">
      <c r="B151" s="21" t="s">
        <v>2</v>
      </c>
      <c r="C151" s="60">
        <f>C150/D168</f>
        <v>143.00103653149404</v>
      </c>
    </row>
    <row r="152" spans="1:31" x14ac:dyDescent="0.25">
      <c r="N152" s="21" t="s">
        <v>118</v>
      </c>
      <c r="W152" s="21" t="s">
        <v>119</v>
      </c>
    </row>
    <row r="153" spans="1:31" x14ac:dyDescent="0.25">
      <c r="B153" s="46"/>
      <c r="C153" s="46">
        <v>2014</v>
      </c>
      <c r="D153" s="46">
        <f t="shared" ref="D153:L153" si="64">+C153+1</f>
        <v>2015</v>
      </c>
      <c r="E153" s="46">
        <f t="shared" si="64"/>
        <v>2016</v>
      </c>
      <c r="F153" s="46">
        <f t="shared" si="64"/>
        <v>2017</v>
      </c>
      <c r="G153" s="46">
        <f t="shared" si="64"/>
        <v>2018</v>
      </c>
      <c r="H153" s="46">
        <f t="shared" si="64"/>
        <v>2019</v>
      </c>
      <c r="I153" s="46">
        <f t="shared" si="64"/>
        <v>2020</v>
      </c>
      <c r="J153" s="46">
        <f t="shared" si="64"/>
        <v>2021</v>
      </c>
      <c r="K153" s="46">
        <f t="shared" si="64"/>
        <v>2022</v>
      </c>
      <c r="L153" s="46">
        <f t="shared" si="64"/>
        <v>2023</v>
      </c>
    </row>
    <row r="154" spans="1:31" x14ac:dyDescent="0.25">
      <c r="B154" s="46" t="s">
        <v>112</v>
      </c>
      <c r="C154" s="45">
        <v>1</v>
      </c>
      <c r="D154" s="45">
        <v>1</v>
      </c>
      <c r="E154" s="45">
        <v>6</v>
      </c>
      <c r="F154" s="45">
        <v>97</v>
      </c>
      <c r="G154" s="45">
        <v>512</v>
      </c>
      <c r="H154" s="45">
        <v>973</v>
      </c>
    </row>
    <row r="155" spans="1:31" x14ac:dyDescent="0.25">
      <c r="B155" s="46" t="s">
        <v>109</v>
      </c>
      <c r="I155" s="47">
        <v>1434</v>
      </c>
      <c r="J155" s="47">
        <v>1895</v>
      </c>
      <c r="K155" s="47">
        <v>1895</v>
      </c>
      <c r="L155" s="47">
        <v>1895</v>
      </c>
    </row>
    <row r="156" spans="1:31" x14ac:dyDescent="0.25">
      <c r="I156" s="48"/>
      <c r="J156" s="48"/>
      <c r="K156" s="48"/>
      <c r="L156" s="48"/>
    </row>
    <row r="157" spans="1:31" x14ac:dyDescent="0.25">
      <c r="B157" s="46" t="s">
        <v>3</v>
      </c>
      <c r="C157" s="46">
        <v>2021</v>
      </c>
      <c r="D157" s="46">
        <f t="shared" ref="D157:K157" si="65">+C157+1</f>
        <v>2022</v>
      </c>
      <c r="E157" s="46">
        <f t="shared" si="65"/>
        <v>2023</v>
      </c>
      <c r="F157" s="46">
        <f t="shared" si="65"/>
        <v>2024</v>
      </c>
      <c r="G157" s="46">
        <f t="shared" si="65"/>
        <v>2025</v>
      </c>
      <c r="H157" s="46">
        <f t="shared" si="65"/>
        <v>2026</v>
      </c>
      <c r="I157" s="46">
        <f t="shared" si="65"/>
        <v>2027</v>
      </c>
      <c r="J157" s="46">
        <f t="shared" si="65"/>
        <v>2028</v>
      </c>
      <c r="K157" s="46">
        <f t="shared" si="65"/>
        <v>2029</v>
      </c>
      <c r="L157" s="48"/>
    </row>
    <row r="158" spans="1:31" x14ac:dyDescent="0.25">
      <c r="B158" s="46" t="s">
        <v>110</v>
      </c>
      <c r="C158" s="62">
        <f>$C$151*(D154/$L$155)</f>
        <v>7.5462288407120867E-2</v>
      </c>
      <c r="D158" s="62">
        <f t="shared" ref="D158:G158" si="66">$C$151*(E154/$L$155)</f>
        <v>0.45277373044272518</v>
      </c>
      <c r="E158" s="62">
        <f t="shared" si="66"/>
        <v>7.3198419754907231</v>
      </c>
      <c r="F158" s="62">
        <f t="shared" si="66"/>
        <v>38.636691664445884</v>
      </c>
      <c r="G158" s="62">
        <f t="shared" si="66"/>
        <v>73.424806620128592</v>
      </c>
      <c r="H158" s="62">
        <f>$C$151*(I155/$L$155)</f>
        <v>108.21292157581132</v>
      </c>
      <c r="I158" s="62">
        <f t="shared" ref="I158:K158" si="67">$C$151*(J155/$L$155)</f>
        <v>143.00103653149404</v>
      </c>
      <c r="J158" s="62">
        <f t="shared" si="67"/>
        <v>143.00103653149404</v>
      </c>
      <c r="K158" s="62">
        <f t="shared" si="67"/>
        <v>143.00103653149404</v>
      </c>
      <c r="L158" s="48"/>
    </row>
    <row r="159" spans="1:31" x14ac:dyDescent="0.25">
      <c r="L159" s="48"/>
    </row>
    <row r="160" spans="1:31" x14ac:dyDescent="0.25">
      <c r="L160" s="48"/>
    </row>
    <row r="161" spans="2:14" x14ac:dyDescent="0.25">
      <c r="B161" s="46" t="s">
        <v>119</v>
      </c>
      <c r="C161" s="49" t="s">
        <v>4</v>
      </c>
      <c r="D161" s="49" t="s">
        <v>5</v>
      </c>
      <c r="E161" s="49" t="s">
        <v>6</v>
      </c>
      <c r="F161" s="49" t="s">
        <v>7</v>
      </c>
      <c r="G161" s="49" t="s">
        <v>8</v>
      </c>
      <c r="H161" s="49" t="s">
        <v>9</v>
      </c>
      <c r="I161" s="49" t="s">
        <v>10</v>
      </c>
      <c r="J161" s="50"/>
      <c r="K161" s="50"/>
      <c r="L161" s="48"/>
    </row>
    <row r="162" spans="2:14" x14ac:dyDescent="0.25">
      <c r="B162" s="46" t="s">
        <v>111</v>
      </c>
      <c r="C162" s="63">
        <v>60.2079957557252</v>
      </c>
      <c r="D162" s="63">
        <v>88.779415702566268</v>
      </c>
      <c r="E162" s="63">
        <v>100</v>
      </c>
      <c r="F162" s="63">
        <v>100</v>
      </c>
      <c r="G162" s="63">
        <v>100</v>
      </c>
      <c r="H162" s="63">
        <v>100</v>
      </c>
      <c r="I162" s="63">
        <v>100</v>
      </c>
      <c r="L162" s="48"/>
    </row>
    <row r="163" spans="2:14" x14ac:dyDescent="0.25">
      <c r="B163" s="46" t="s">
        <v>110</v>
      </c>
      <c r="C163" s="64">
        <f>C162</f>
        <v>60.2079957557252</v>
      </c>
      <c r="D163" s="64">
        <f t="shared" ref="D163:I163" si="68">D162</f>
        <v>88.779415702566268</v>
      </c>
      <c r="E163" s="64">
        <f t="shared" si="68"/>
        <v>100</v>
      </c>
      <c r="F163" s="64">
        <f t="shared" si="68"/>
        <v>100</v>
      </c>
      <c r="G163" s="64">
        <f t="shared" si="68"/>
        <v>100</v>
      </c>
      <c r="H163" s="64">
        <f t="shared" si="68"/>
        <v>100</v>
      </c>
      <c r="I163" s="64">
        <f t="shared" si="68"/>
        <v>100</v>
      </c>
      <c r="L163" s="48"/>
    </row>
    <row r="164" spans="2:14" x14ac:dyDescent="0.25">
      <c r="L164" s="48"/>
    </row>
    <row r="165" spans="2:14" x14ac:dyDescent="0.25">
      <c r="L165" s="48"/>
    </row>
    <row r="166" spans="2:14" x14ac:dyDescent="0.25">
      <c r="B166" s="51" t="s">
        <v>114</v>
      </c>
      <c r="C166" s="150" t="s">
        <v>115</v>
      </c>
      <c r="D166" s="49" t="s">
        <v>116</v>
      </c>
      <c r="E166" s="49" t="s">
        <v>19</v>
      </c>
      <c r="L166" s="48"/>
    </row>
    <row r="167" spans="2:14" x14ac:dyDescent="0.25">
      <c r="B167" s="51" t="s">
        <v>111</v>
      </c>
      <c r="C167" s="68">
        <v>1031.4041353383459</v>
      </c>
      <c r="D167" s="68">
        <v>3069712.4345900971</v>
      </c>
      <c r="E167" s="56">
        <f>Indicatori!M6/CDF!L155</f>
        <v>2.3727707138117089</v>
      </c>
      <c r="L167" s="48"/>
    </row>
    <row r="168" spans="2:14" x14ac:dyDescent="0.25">
      <c r="B168" s="51" t="s">
        <v>110</v>
      </c>
      <c r="C168" s="52">
        <f>C167</f>
        <v>1031.4041353383459</v>
      </c>
      <c r="D168" s="52">
        <f>D167</f>
        <v>3069712.4345900971</v>
      </c>
      <c r="E168" s="59"/>
      <c r="L168" s="48"/>
    </row>
    <row r="169" spans="2:14" x14ac:dyDescent="0.25">
      <c r="L169" s="48"/>
    </row>
    <row r="170" spans="2:14" ht="14.4" thickBot="1" x14ac:dyDescent="0.3">
      <c r="L170" s="48"/>
    </row>
    <row r="171" spans="2:14" x14ac:dyDescent="0.25">
      <c r="B171" s="170" t="s">
        <v>48</v>
      </c>
      <c r="C171" s="171"/>
      <c r="E171" s="15" t="s">
        <v>49</v>
      </c>
      <c r="F171" s="15" t="s">
        <v>80</v>
      </c>
      <c r="L171" s="48"/>
    </row>
    <row r="172" spans="2:14" ht="15" customHeight="1" thickBot="1" x14ac:dyDescent="0.3">
      <c r="B172" s="54" t="s">
        <v>49</v>
      </c>
      <c r="C172" s="55" t="s">
        <v>19</v>
      </c>
      <c r="E172" s="15" t="s">
        <v>19</v>
      </c>
      <c r="F172" s="15" t="s">
        <v>79</v>
      </c>
      <c r="L172" s="48"/>
    </row>
    <row r="173" spans="2:14" x14ac:dyDescent="0.25">
      <c r="L173" s="48"/>
    </row>
    <row r="174" spans="2:14" x14ac:dyDescent="0.25">
      <c r="L174" s="48"/>
      <c r="N174" s="21" t="s">
        <v>50</v>
      </c>
    </row>
    <row r="175" spans="2:14" x14ac:dyDescent="0.25">
      <c r="B175" s="46" t="s">
        <v>113</v>
      </c>
      <c r="C175" s="46">
        <v>2021</v>
      </c>
      <c r="D175" s="46">
        <f t="shared" ref="D175" si="69">+C175+1</f>
        <v>2022</v>
      </c>
      <c r="E175" s="46">
        <f t="shared" ref="E175" si="70">+D175+1</f>
        <v>2023</v>
      </c>
      <c r="F175" s="46">
        <f t="shared" ref="F175" si="71">+E175+1</f>
        <v>2024</v>
      </c>
      <c r="G175" s="46">
        <f t="shared" ref="G175" si="72">+F175+1</f>
        <v>2025</v>
      </c>
      <c r="H175" s="46">
        <f t="shared" ref="H175" si="73">+G175+1</f>
        <v>2026</v>
      </c>
      <c r="I175" s="46">
        <f t="shared" ref="I175" si="74">+H175+1</f>
        <v>2027</v>
      </c>
      <c r="J175" s="46">
        <f t="shared" ref="J175" si="75">+I175+1</f>
        <v>2028</v>
      </c>
      <c r="K175" s="46">
        <f t="shared" ref="K175" si="76">+J175+1</f>
        <v>2029</v>
      </c>
      <c r="L175" s="48"/>
    </row>
    <row r="176" spans="2:14" x14ac:dyDescent="0.25">
      <c r="B176" s="46" t="s">
        <v>110</v>
      </c>
      <c r="C176" s="164">
        <f>$E$167*C158</f>
        <v>0.17905470792962921</v>
      </c>
      <c r="D176" s="164">
        <f t="shared" ref="D176:K176" si="77">$E$167*D158</f>
        <v>1.0743282475777753</v>
      </c>
      <c r="E176" s="164">
        <f t="shared" si="77"/>
        <v>17.368306669174032</v>
      </c>
      <c r="F176" s="164">
        <f t="shared" si="77"/>
        <v>91.676010459970158</v>
      </c>
      <c r="G176" s="164">
        <f t="shared" si="77"/>
        <v>174.22023081552922</v>
      </c>
      <c r="H176" s="164">
        <f t="shared" si="77"/>
        <v>256.7644511710883</v>
      </c>
      <c r="I176" s="164">
        <f>$E$167*I158</f>
        <v>339.30867152664734</v>
      </c>
      <c r="J176" s="164">
        <f t="shared" si="77"/>
        <v>339.30867152664734</v>
      </c>
      <c r="K176" s="164">
        <f t="shared" si="77"/>
        <v>339.30867152664734</v>
      </c>
      <c r="L176" s="48"/>
    </row>
    <row r="177" spans="2:12" x14ac:dyDescent="0.25">
      <c r="L177" s="48"/>
    </row>
    <row r="178" spans="2:12" s="38" customFormat="1" x14ac:dyDescent="0.25">
      <c r="B178" s="58" t="s">
        <v>49</v>
      </c>
      <c r="C178" s="58"/>
      <c r="D178" s="15"/>
      <c r="E178" s="15"/>
      <c r="F178" s="15"/>
      <c r="G178" s="15"/>
      <c r="H178" s="15"/>
      <c r="I178" s="15"/>
      <c r="J178" s="15"/>
      <c r="K178" s="15"/>
      <c r="L178" s="48"/>
    </row>
    <row r="179" spans="2:12" x14ac:dyDescent="0.25">
      <c r="B179" s="46" t="s">
        <v>46</v>
      </c>
      <c r="C179" s="57">
        <f>F176</f>
        <v>91.676010459970158</v>
      </c>
      <c r="D179" s="38"/>
      <c r="E179" s="38"/>
      <c r="F179" s="38"/>
      <c r="G179" s="38"/>
      <c r="H179" s="38"/>
      <c r="I179" s="38"/>
      <c r="J179" s="38"/>
      <c r="K179" s="38"/>
      <c r="L179" s="48"/>
    </row>
    <row r="180" spans="2:12" x14ac:dyDescent="0.25">
      <c r="B180" s="46" t="s">
        <v>47</v>
      </c>
      <c r="C180" s="57">
        <f>K176</f>
        <v>339.30867152664734</v>
      </c>
    </row>
    <row r="191" spans="2:12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31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31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31" ht="14.4" thickBo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9.2" x14ac:dyDescent="0.35">
      <c r="A196" s="176">
        <v>1.4</v>
      </c>
      <c r="B196" s="17" t="s">
        <v>127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31" ht="19.2" customHeight="1" x14ac:dyDescent="0.35">
      <c r="A197" s="177"/>
      <c r="B197" s="40" t="s">
        <v>85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  <row r="198" spans="1:31" ht="19.2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31" ht="19.2" customHeight="1" x14ac:dyDescent="0.25">
      <c r="B199" s="72" t="s">
        <v>107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31" ht="14.4" thickBot="1" x14ac:dyDescent="0.3">
      <c r="A200" s="16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ht="19.2" x14ac:dyDescent="0.35">
      <c r="A201" s="172">
        <v>2.1</v>
      </c>
      <c r="B201" s="17" t="s">
        <v>122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31" ht="19.2" x14ac:dyDescent="0.35">
      <c r="A202" s="173"/>
      <c r="B202" s="40" t="s">
        <v>84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31" x14ac:dyDescent="0.25">
      <c r="B203" s="72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31" x14ac:dyDescent="0.25">
      <c r="B204" s="72" t="s">
        <v>107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31" x14ac:dyDescent="0.25">
      <c r="B205" s="72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31" ht="15" x14ac:dyDescent="0.25">
      <c r="B206" s="161" t="s">
        <v>124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31" x14ac:dyDescent="0.25">
      <c r="B207" s="72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31" ht="19.2" x14ac:dyDescent="0.35">
      <c r="B208" s="17" t="s">
        <v>122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31" ht="19.2" x14ac:dyDescent="0.35">
      <c r="B209" s="40" t="s">
        <v>84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31" x14ac:dyDescent="0.25">
      <c r="B210" s="72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31" x14ac:dyDescent="0.25">
      <c r="B211" s="72" t="s">
        <v>107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31" ht="14.4" thickBot="1" x14ac:dyDescent="0.3">
      <c r="A212" s="16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ht="19.2" x14ac:dyDescent="0.35">
      <c r="A213" s="176">
        <v>3.1</v>
      </c>
      <c r="B213" s="17" t="s">
        <v>39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31" s="38" customFormat="1" ht="19.2" x14ac:dyDescent="0.35">
      <c r="A214" s="178"/>
      <c r="B214" s="40" t="s">
        <v>123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31" ht="19.2" customHeight="1" x14ac:dyDescent="0.25"/>
    <row r="216" spans="1:31" ht="19.2" customHeight="1" x14ac:dyDescent="0.25">
      <c r="B216" s="21" t="s">
        <v>1</v>
      </c>
      <c r="C216" s="61">
        <f>73075000*4.87</f>
        <v>355875250</v>
      </c>
      <c r="D216" s="15" t="s">
        <v>87</v>
      </c>
    </row>
    <row r="217" spans="1:31" x14ac:dyDescent="0.25">
      <c r="B217" s="21" t="s">
        <v>2</v>
      </c>
      <c r="C217" s="57">
        <f>C216/D234</f>
        <v>45.708485220503341</v>
      </c>
    </row>
    <row r="218" spans="1:31" x14ac:dyDescent="0.25">
      <c r="N218" s="21" t="s">
        <v>118</v>
      </c>
      <c r="W218" s="21" t="s">
        <v>119</v>
      </c>
    </row>
    <row r="219" spans="1:31" x14ac:dyDescent="0.25">
      <c r="B219" s="46"/>
      <c r="C219" s="46">
        <v>2014</v>
      </c>
      <c r="D219" s="46">
        <f t="shared" ref="D219" si="78">+C219+1</f>
        <v>2015</v>
      </c>
      <c r="E219" s="46">
        <f t="shared" ref="E219" si="79">+D219+1</f>
        <v>2016</v>
      </c>
      <c r="F219" s="46">
        <f t="shared" ref="F219" si="80">+E219+1</f>
        <v>2017</v>
      </c>
      <c r="G219" s="46">
        <f t="shared" ref="G219" si="81">+F219+1</f>
        <v>2018</v>
      </c>
      <c r="H219" s="46">
        <f t="shared" ref="H219" si="82">+G219+1</f>
        <v>2019</v>
      </c>
      <c r="I219" s="46">
        <f t="shared" ref="I219" si="83">+H219+1</f>
        <v>2020</v>
      </c>
      <c r="J219" s="46">
        <f t="shared" ref="J219" si="84">+I219+1</f>
        <v>2021</v>
      </c>
      <c r="K219" s="46">
        <f t="shared" ref="K219" si="85">+J219+1</f>
        <v>2022</v>
      </c>
      <c r="L219" s="46">
        <f t="shared" ref="L219" si="86">+K219+1</f>
        <v>2023</v>
      </c>
    </row>
    <row r="220" spans="1:31" x14ac:dyDescent="0.25">
      <c r="B220" s="46" t="s">
        <v>112</v>
      </c>
      <c r="C220" s="45">
        <v>0</v>
      </c>
      <c r="D220" s="45">
        <v>118</v>
      </c>
      <c r="E220" s="45">
        <v>148</v>
      </c>
      <c r="F220" s="45">
        <v>268</v>
      </c>
      <c r="G220" s="45">
        <v>440</v>
      </c>
      <c r="H220" s="45">
        <v>628</v>
      </c>
    </row>
    <row r="221" spans="1:31" x14ac:dyDescent="0.25">
      <c r="B221" s="46" t="s">
        <v>109</v>
      </c>
      <c r="I221" s="47">
        <v>808</v>
      </c>
      <c r="J221" s="47">
        <v>988</v>
      </c>
      <c r="K221" s="47">
        <v>988</v>
      </c>
      <c r="L221" s="47">
        <v>988</v>
      </c>
    </row>
    <row r="222" spans="1:31" x14ac:dyDescent="0.25">
      <c r="I222" s="48"/>
      <c r="J222" s="48"/>
      <c r="K222" s="48"/>
      <c r="L222" s="48"/>
    </row>
    <row r="223" spans="1:31" x14ac:dyDescent="0.25">
      <c r="B223" s="46" t="s">
        <v>3</v>
      </c>
      <c r="C223" s="46">
        <v>2021</v>
      </c>
      <c r="D223" s="46">
        <f t="shared" ref="D223" si="87">+C223+1</f>
        <v>2022</v>
      </c>
      <c r="E223" s="46">
        <f t="shared" ref="E223" si="88">+D223+1</f>
        <v>2023</v>
      </c>
      <c r="F223" s="46">
        <f t="shared" ref="F223" si="89">+E223+1</f>
        <v>2024</v>
      </c>
      <c r="G223" s="46">
        <f t="shared" ref="G223" si="90">+F223+1</f>
        <v>2025</v>
      </c>
      <c r="H223" s="46">
        <f t="shared" ref="H223" si="91">+G223+1</f>
        <v>2026</v>
      </c>
      <c r="I223" s="46">
        <f t="shared" ref="I223" si="92">+H223+1</f>
        <v>2027</v>
      </c>
      <c r="J223" s="46">
        <f t="shared" ref="J223" si="93">+I223+1</f>
        <v>2028</v>
      </c>
      <c r="K223" s="46">
        <f t="shared" ref="K223" si="94">+J223+1</f>
        <v>2029</v>
      </c>
      <c r="L223" s="48"/>
    </row>
    <row r="224" spans="1:31" x14ac:dyDescent="0.25">
      <c r="B224" s="46" t="s">
        <v>110</v>
      </c>
      <c r="C224" s="52">
        <f>$C$217*(D220/$L$221)</f>
        <v>5.4591105830155815</v>
      </c>
      <c r="D224" s="52">
        <f t="shared" ref="D224:G224" si="95">$C$217*(E220/$L$221)</f>
        <v>6.8470200532737797</v>
      </c>
      <c r="E224" s="52">
        <f t="shared" si="95"/>
        <v>12.398657934306575</v>
      </c>
      <c r="F224" s="52">
        <f t="shared" si="95"/>
        <v>20.356005563786912</v>
      </c>
      <c r="G224" s="52">
        <f t="shared" si="95"/>
        <v>29.053571577404959</v>
      </c>
      <c r="H224" s="52">
        <f>$C$217*(I221/$L$221)</f>
        <v>37.38102839895415</v>
      </c>
      <c r="I224" s="52">
        <f t="shared" ref="I224:K224" si="96">$C$217*(J221/$L$221)</f>
        <v>45.708485220503341</v>
      </c>
      <c r="J224" s="52">
        <f t="shared" si="96"/>
        <v>45.708485220503341</v>
      </c>
      <c r="K224" s="52">
        <f t="shared" si="96"/>
        <v>45.708485220503341</v>
      </c>
      <c r="L224" s="48"/>
    </row>
    <row r="225" spans="2:12" x14ac:dyDescent="0.25">
      <c r="L225" s="48"/>
    </row>
    <row r="226" spans="2:12" x14ac:dyDescent="0.25">
      <c r="L226" s="48"/>
    </row>
    <row r="227" spans="2:12" x14ac:dyDescent="0.25">
      <c r="B227" s="46" t="s">
        <v>119</v>
      </c>
      <c r="C227" s="49" t="s">
        <v>4</v>
      </c>
      <c r="D227" s="49" t="s">
        <v>5</v>
      </c>
      <c r="E227" s="49" t="s">
        <v>6</v>
      </c>
      <c r="F227" s="49" t="s">
        <v>7</v>
      </c>
      <c r="G227" s="49" t="s">
        <v>8</v>
      </c>
      <c r="H227" s="49" t="s">
        <v>9</v>
      </c>
      <c r="I227" s="49" t="s">
        <v>10</v>
      </c>
      <c r="J227" s="50"/>
      <c r="K227" s="50"/>
      <c r="L227" s="48"/>
    </row>
    <row r="228" spans="2:12" x14ac:dyDescent="0.25">
      <c r="B228" s="46" t="s">
        <v>111</v>
      </c>
      <c r="C228" s="63">
        <v>48.811648248944131</v>
      </c>
      <c r="D228" s="63">
        <v>76.4827601681923</v>
      </c>
      <c r="E228" s="63">
        <v>92.612759640091141</v>
      </c>
      <c r="F228" s="63">
        <v>100</v>
      </c>
      <c r="G228" s="63">
        <v>100</v>
      </c>
      <c r="H228" s="63">
        <v>100</v>
      </c>
      <c r="I228" s="63">
        <v>100</v>
      </c>
      <c r="L228" s="48"/>
    </row>
    <row r="229" spans="2:12" x14ac:dyDescent="0.25">
      <c r="B229" s="46" t="s">
        <v>110</v>
      </c>
      <c r="C229" s="64">
        <f>C228</f>
        <v>48.811648248944131</v>
      </c>
      <c r="D229" s="64">
        <f t="shared" ref="D229:I229" si="97">D228</f>
        <v>76.4827601681923</v>
      </c>
      <c r="E229" s="64">
        <f t="shared" si="97"/>
        <v>92.612759640091141</v>
      </c>
      <c r="F229" s="64">
        <f t="shared" si="97"/>
        <v>100</v>
      </c>
      <c r="G229" s="64">
        <f t="shared" si="97"/>
        <v>100</v>
      </c>
      <c r="H229" s="64">
        <f t="shared" si="97"/>
        <v>100</v>
      </c>
      <c r="I229" s="64">
        <f t="shared" si="97"/>
        <v>100</v>
      </c>
      <c r="L229" s="48"/>
    </row>
    <row r="230" spans="2:12" x14ac:dyDescent="0.25">
      <c r="L230" s="48"/>
    </row>
    <row r="231" spans="2:12" x14ac:dyDescent="0.25">
      <c r="L231" s="48"/>
    </row>
    <row r="232" spans="2:12" x14ac:dyDescent="0.25">
      <c r="B232" s="51" t="s">
        <v>114</v>
      </c>
      <c r="C232" s="150" t="s">
        <v>115</v>
      </c>
      <c r="D232" s="150" t="s">
        <v>116</v>
      </c>
      <c r="E232" s="150" t="s">
        <v>52</v>
      </c>
      <c r="L232" s="48"/>
    </row>
    <row r="233" spans="2:12" x14ac:dyDescent="0.25">
      <c r="B233" s="51" t="s">
        <v>111</v>
      </c>
      <c r="C233" s="68">
        <v>1392.302295918367</v>
      </c>
      <c r="D233" s="68">
        <v>7785758.996020413</v>
      </c>
      <c r="E233" s="56">
        <f>SUM(Indicatori!M7:M8)/L221</f>
        <v>48.273140978998356</v>
      </c>
      <c r="F233" s="163"/>
      <c r="L233" s="48"/>
    </row>
    <row r="234" spans="2:12" x14ac:dyDescent="0.25">
      <c r="B234" s="51" t="s">
        <v>110</v>
      </c>
      <c r="C234" s="52">
        <f>C233</f>
        <v>1392.302295918367</v>
      </c>
      <c r="D234" s="53">
        <f>D233</f>
        <v>7785758.996020413</v>
      </c>
      <c r="E234" s="52">
        <f>E233</f>
        <v>48.273140978998356</v>
      </c>
      <c r="L234" s="48"/>
    </row>
    <row r="235" spans="2:12" x14ac:dyDescent="0.25">
      <c r="L235" s="48"/>
    </row>
    <row r="236" spans="2:12" ht="14.4" thickBot="1" x14ac:dyDescent="0.3">
      <c r="L236" s="48"/>
    </row>
    <row r="237" spans="2:12" x14ac:dyDescent="0.25">
      <c r="B237" s="170" t="s">
        <v>48</v>
      </c>
      <c r="C237" s="171"/>
      <c r="E237" s="15" t="s">
        <v>51</v>
      </c>
      <c r="F237" s="15" t="s">
        <v>54</v>
      </c>
      <c r="L237" s="48"/>
    </row>
    <row r="238" spans="2:12" ht="15" customHeight="1" thickBot="1" x14ac:dyDescent="0.3">
      <c r="B238" s="162" t="s">
        <v>51</v>
      </c>
      <c r="C238" s="55" t="s">
        <v>52</v>
      </c>
      <c r="E238" s="15" t="s">
        <v>52</v>
      </c>
      <c r="F238" s="15" t="s">
        <v>53</v>
      </c>
      <c r="L238" s="48"/>
    </row>
    <row r="239" spans="2:12" ht="15" customHeight="1" x14ac:dyDescent="0.25">
      <c r="L239" s="48"/>
    </row>
    <row r="240" spans="2:12" ht="15" customHeight="1" x14ac:dyDescent="0.25">
      <c r="L240" s="48"/>
    </row>
    <row r="241" spans="2:12" ht="15" customHeight="1" x14ac:dyDescent="0.25">
      <c r="B241" s="46" t="s">
        <v>113</v>
      </c>
      <c r="C241" s="46">
        <v>2021</v>
      </c>
      <c r="D241" s="46">
        <f t="shared" ref="D241" si="98">+C241+1</f>
        <v>2022</v>
      </c>
      <c r="E241" s="46">
        <f t="shared" ref="E241" si="99">+D241+1</f>
        <v>2023</v>
      </c>
      <c r="F241" s="46">
        <f t="shared" ref="F241" si="100">+E241+1</f>
        <v>2024</v>
      </c>
      <c r="G241" s="46">
        <f t="shared" ref="G241" si="101">+F241+1</f>
        <v>2025</v>
      </c>
      <c r="H241" s="46">
        <f t="shared" ref="H241" si="102">+G241+1</f>
        <v>2026</v>
      </c>
      <c r="I241" s="46">
        <f t="shared" ref="I241" si="103">+H241+1</f>
        <v>2027</v>
      </c>
      <c r="J241" s="46">
        <f t="shared" ref="J241" si="104">+I241+1</f>
        <v>2028</v>
      </c>
      <c r="K241" s="46">
        <f t="shared" ref="K241" si="105">+J241+1</f>
        <v>2029</v>
      </c>
      <c r="L241" s="48"/>
    </row>
    <row r="242" spans="2:12" ht="15" customHeight="1" x14ac:dyDescent="0.25">
      <c r="B242" s="46" t="s">
        <v>110</v>
      </c>
      <c r="C242" s="164">
        <f>$E$234*C224</f>
        <v>263.52841479385307</v>
      </c>
      <c r="D242" s="164">
        <f t="shared" ref="D242:K242" si="106">$E$234*D224</f>
        <v>330.52716431771398</v>
      </c>
      <c r="E242" s="164">
        <f t="shared" si="106"/>
        <v>598.52216241315784</v>
      </c>
      <c r="F242" s="164">
        <f t="shared" si="106"/>
        <v>982.64832634996048</v>
      </c>
      <c r="G242" s="164">
        <f t="shared" si="106"/>
        <v>1402.5071566994893</v>
      </c>
      <c r="H242" s="164">
        <f t="shared" si="106"/>
        <v>1804.4996538426549</v>
      </c>
      <c r="I242" s="164">
        <f t="shared" si="106"/>
        <v>2206.4921509858204</v>
      </c>
      <c r="J242" s="164">
        <f t="shared" si="106"/>
        <v>2206.4921509858204</v>
      </c>
      <c r="K242" s="164">
        <f t="shared" si="106"/>
        <v>2206.4921509858204</v>
      </c>
      <c r="L242" s="48"/>
    </row>
    <row r="243" spans="2:12" ht="15" customHeight="1" x14ac:dyDescent="0.25">
      <c r="L243" s="48"/>
    </row>
    <row r="244" spans="2:12" ht="15" customHeight="1" x14ac:dyDescent="0.25">
      <c r="B244" s="116" t="s">
        <v>51</v>
      </c>
      <c r="C244" s="116"/>
      <c r="L244" s="48"/>
    </row>
    <row r="245" spans="2:12" ht="15" customHeight="1" x14ac:dyDescent="0.25">
      <c r="B245" s="46" t="s">
        <v>46</v>
      </c>
      <c r="C245" s="57">
        <f>F242</f>
        <v>982.64832634996048</v>
      </c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5" customHeight="1" x14ac:dyDescent="0.25">
      <c r="B246" s="46" t="s">
        <v>47</v>
      </c>
      <c r="C246" s="147">
        <f>K242</f>
        <v>2206.4921509858204</v>
      </c>
    </row>
    <row r="247" spans="2:12" ht="15" customHeight="1" x14ac:dyDescent="0.25"/>
    <row r="248" spans="2:12" ht="15" customHeight="1" x14ac:dyDescent="0.25">
      <c r="L248" s="19"/>
    </row>
    <row r="249" spans="2:12" ht="15" customHeight="1" x14ac:dyDescent="0.25">
      <c r="L249" s="19"/>
    </row>
    <row r="250" spans="2:12" ht="15" customHeight="1" x14ac:dyDescent="0.25">
      <c r="L250" s="19"/>
    </row>
    <row r="251" spans="2:12" ht="15" customHeight="1" x14ac:dyDescent="0.25">
      <c r="L251" s="19"/>
    </row>
    <row r="252" spans="2:12" ht="15" customHeight="1" x14ac:dyDescent="0.25">
      <c r="L252" s="19"/>
    </row>
    <row r="253" spans="2:12" ht="15" customHeight="1" x14ac:dyDescent="0.25">
      <c r="L253" s="19"/>
    </row>
    <row r="254" spans="2:12" ht="15" customHeight="1" x14ac:dyDescent="0.25">
      <c r="L254" s="19"/>
    </row>
    <row r="255" spans="2:12" ht="15" customHeight="1" x14ac:dyDescent="0.25">
      <c r="L255" s="19"/>
    </row>
    <row r="256" spans="2:12" ht="15" customHeight="1" x14ac:dyDescent="0.25">
      <c r="L256" s="19"/>
    </row>
    <row r="257" spans="1:31" ht="15" customHeight="1" x14ac:dyDescent="0.25">
      <c r="L257" s="19"/>
    </row>
    <row r="258" spans="1:31" ht="15" customHeight="1" thickBot="1" x14ac:dyDescent="0.3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67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ht="19.2" customHeight="1" x14ac:dyDescent="0.35">
      <c r="A259" s="172">
        <v>3.2</v>
      </c>
      <c r="B259" s="17" t="s">
        <v>41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31" s="38" customFormat="1" ht="19.2" customHeight="1" x14ac:dyDescent="0.35">
      <c r="A260" s="173"/>
      <c r="B260" s="40" t="s">
        <v>98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31" s="38" customFormat="1" ht="19.2" customHeight="1" x14ac:dyDescent="0.35">
      <c r="A261" s="70"/>
      <c r="B261" s="40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31" s="38" customFormat="1" ht="19.2" customHeight="1" x14ac:dyDescent="0.25">
      <c r="A262" s="70"/>
      <c r="B262" s="72" t="s">
        <v>107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31" ht="14.4" thickBot="1" x14ac:dyDescent="0.3">
      <c r="A263" s="16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ht="19.2" customHeight="1" x14ac:dyDescent="0.35">
      <c r="A264" s="176">
        <v>3.3</v>
      </c>
      <c r="B264" s="17" t="s">
        <v>40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31" s="38" customFormat="1" ht="19.2" customHeight="1" x14ac:dyDescent="0.35">
      <c r="A265" s="178"/>
      <c r="B265" s="40" t="s">
        <v>99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31" ht="19.2" customHeight="1" x14ac:dyDescent="0.25"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31" ht="19.2" customHeight="1" x14ac:dyDescent="0.25">
      <c r="B267" s="20" t="s">
        <v>1</v>
      </c>
      <c r="C267" s="74">
        <f>82209000*4.87</f>
        <v>400357830</v>
      </c>
      <c r="D267" s="19" t="s">
        <v>87</v>
      </c>
      <c r="E267" s="19"/>
      <c r="F267" s="19"/>
      <c r="G267" s="19"/>
      <c r="H267" s="19"/>
      <c r="I267" s="19"/>
      <c r="J267" s="19"/>
      <c r="K267" s="19"/>
      <c r="L267" s="19"/>
    </row>
    <row r="268" spans="1:31" ht="13.8" customHeight="1" x14ac:dyDescent="0.25">
      <c r="B268" s="20" t="s">
        <v>2</v>
      </c>
      <c r="C268" s="60">
        <f>C267/D285</f>
        <v>42.625236932957513</v>
      </c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31" ht="14.4" customHeight="1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N269" s="21" t="s">
        <v>118</v>
      </c>
      <c r="W269" s="21" t="s">
        <v>119</v>
      </c>
    </row>
    <row r="270" spans="1:31" ht="13.8" customHeight="1" x14ac:dyDescent="0.25">
      <c r="B270" s="33"/>
      <c r="C270" s="33">
        <v>2014</v>
      </c>
      <c r="D270" s="33">
        <f t="shared" ref="D270" si="107">+C270+1</f>
        <v>2015</v>
      </c>
      <c r="E270" s="33">
        <f t="shared" ref="E270" si="108">+D270+1</f>
        <v>2016</v>
      </c>
      <c r="F270" s="33">
        <f t="shared" ref="F270" si="109">+E270+1</f>
        <v>2017</v>
      </c>
      <c r="G270" s="33">
        <f t="shared" ref="G270" si="110">+F270+1</f>
        <v>2018</v>
      </c>
      <c r="H270" s="33">
        <f t="shared" ref="H270" si="111">+G270+1</f>
        <v>2019</v>
      </c>
      <c r="I270" s="33">
        <f t="shared" ref="I270" si="112">+H270+1</f>
        <v>2020</v>
      </c>
      <c r="J270" s="33">
        <f t="shared" ref="J270" si="113">+I270+1</f>
        <v>2021</v>
      </c>
      <c r="K270" s="33">
        <f t="shared" ref="K270" si="114">+J270+1</f>
        <v>2022</v>
      </c>
      <c r="L270" s="33">
        <f t="shared" ref="L270" si="115">+K270+1</f>
        <v>2023</v>
      </c>
    </row>
    <row r="271" spans="1:31" ht="14.4" customHeight="1" x14ac:dyDescent="0.25">
      <c r="B271" s="33" t="s">
        <v>112</v>
      </c>
      <c r="C271" s="75">
        <v>0</v>
      </c>
      <c r="D271" s="75">
        <v>0</v>
      </c>
      <c r="E271" s="75">
        <v>0</v>
      </c>
      <c r="F271" s="75">
        <v>0</v>
      </c>
      <c r="G271" s="75">
        <v>8</v>
      </c>
      <c r="H271" s="75">
        <v>25</v>
      </c>
      <c r="I271" s="19"/>
      <c r="J271" s="19"/>
      <c r="K271" s="19"/>
      <c r="L271" s="19"/>
    </row>
    <row r="272" spans="1:31" ht="13.8" customHeight="1" x14ac:dyDescent="0.25">
      <c r="B272" s="33" t="s">
        <v>109</v>
      </c>
      <c r="C272" s="19"/>
      <c r="D272" s="19"/>
      <c r="E272" s="19"/>
      <c r="F272" s="19"/>
      <c r="G272" s="19"/>
      <c r="H272" s="19"/>
      <c r="I272" s="76">
        <v>42</v>
      </c>
      <c r="J272" s="76">
        <v>59</v>
      </c>
      <c r="K272" s="76">
        <v>59</v>
      </c>
      <c r="L272" s="76">
        <v>59</v>
      </c>
    </row>
    <row r="273" spans="2:12" ht="14.4" customHeight="1" x14ac:dyDescent="0.25">
      <c r="B273" s="19"/>
      <c r="C273" s="19"/>
      <c r="D273" s="19"/>
      <c r="E273" s="19"/>
      <c r="F273" s="19"/>
      <c r="G273" s="19"/>
      <c r="H273" s="19"/>
      <c r="I273" s="22"/>
      <c r="J273" s="22"/>
      <c r="K273" s="22"/>
      <c r="L273" s="22"/>
    </row>
    <row r="274" spans="2:12" ht="13.8" customHeight="1" x14ac:dyDescent="0.25">
      <c r="B274" s="33" t="s">
        <v>3</v>
      </c>
      <c r="C274" s="33">
        <v>2021</v>
      </c>
      <c r="D274" s="33">
        <f t="shared" ref="D274" si="116">+C274+1</f>
        <v>2022</v>
      </c>
      <c r="E274" s="33">
        <f t="shared" ref="E274" si="117">+D274+1</f>
        <v>2023</v>
      </c>
      <c r="F274" s="33">
        <f t="shared" ref="F274" si="118">+E274+1</f>
        <v>2024</v>
      </c>
      <c r="G274" s="33">
        <f t="shared" ref="G274" si="119">+F274+1</f>
        <v>2025</v>
      </c>
      <c r="H274" s="33">
        <f t="shared" ref="H274" si="120">+G274+1</f>
        <v>2026</v>
      </c>
      <c r="I274" s="33">
        <f t="shared" ref="I274" si="121">+H274+1</f>
        <v>2027</v>
      </c>
      <c r="J274" s="33">
        <f t="shared" ref="J274" si="122">+I274+1</f>
        <v>2028</v>
      </c>
      <c r="K274" s="33">
        <f t="shared" ref="K274" si="123">+J274+1</f>
        <v>2029</v>
      </c>
      <c r="L274" s="22"/>
    </row>
    <row r="275" spans="2:12" ht="14.4" customHeight="1" x14ac:dyDescent="0.25">
      <c r="B275" s="33" t="s">
        <v>110</v>
      </c>
      <c r="C275" s="62">
        <f>$C$268*(D271/$L$272)</f>
        <v>0</v>
      </c>
      <c r="D275" s="62">
        <f t="shared" ref="D275:G275" si="124">$C$268*(E271/$L$272)</f>
        <v>0</v>
      </c>
      <c r="E275" s="62">
        <f t="shared" si="124"/>
        <v>0</v>
      </c>
      <c r="F275" s="62">
        <f t="shared" si="124"/>
        <v>5.7796931434518664</v>
      </c>
      <c r="G275" s="62">
        <f t="shared" si="124"/>
        <v>18.061541073287081</v>
      </c>
      <c r="H275" s="62">
        <f>$C$268*(I272/$L$272)</f>
        <v>30.343389003122297</v>
      </c>
      <c r="I275" s="62">
        <f t="shared" ref="I275:K275" si="125">$C$268*(J272/$L$272)</f>
        <v>42.625236932957513</v>
      </c>
      <c r="J275" s="62">
        <f t="shared" si="125"/>
        <v>42.625236932957513</v>
      </c>
      <c r="K275" s="62">
        <f t="shared" si="125"/>
        <v>42.625236932957513</v>
      </c>
      <c r="L275" s="22"/>
    </row>
    <row r="276" spans="2:12" ht="13.8" customHeight="1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22"/>
    </row>
    <row r="277" spans="2:12" ht="14.4" customHeight="1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22"/>
    </row>
    <row r="278" spans="2:12" ht="13.8" customHeight="1" x14ac:dyDescent="0.25">
      <c r="B278" s="33" t="s">
        <v>119</v>
      </c>
      <c r="C278" s="34" t="s">
        <v>4</v>
      </c>
      <c r="D278" s="34" t="s">
        <v>5</v>
      </c>
      <c r="E278" s="34" t="s">
        <v>6</v>
      </c>
      <c r="F278" s="34" t="s">
        <v>7</v>
      </c>
      <c r="G278" s="34" t="s">
        <v>8</v>
      </c>
      <c r="H278" s="34" t="s">
        <v>9</v>
      </c>
      <c r="I278" s="34" t="s">
        <v>10</v>
      </c>
      <c r="J278" s="23"/>
      <c r="K278" s="23"/>
      <c r="L278" s="22"/>
    </row>
    <row r="279" spans="2:12" ht="14.4" customHeight="1" x14ac:dyDescent="0.25">
      <c r="B279" s="33" t="s">
        <v>111</v>
      </c>
      <c r="C279" s="77">
        <v>56.655105299527158</v>
      </c>
      <c r="D279" s="77">
        <v>84.829740252914959</v>
      </c>
      <c r="E279" s="77">
        <v>98.841011621309846</v>
      </c>
      <c r="F279" s="77">
        <v>100</v>
      </c>
      <c r="G279" s="77">
        <v>100</v>
      </c>
      <c r="H279" s="77">
        <v>100</v>
      </c>
      <c r="I279" s="77">
        <v>100</v>
      </c>
      <c r="J279" s="19"/>
      <c r="K279" s="19"/>
      <c r="L279" s="22"/>
    </row>
    <row r="280" spans="2:12" ht="13.8" customHeight="1" x14ac:dyDescent="0.25">
      <c r="B280" s="33" t="s">
        <v>110</v>
      </c>
      <c r="C280" s="41">
        <f>C279</f>
        <v>56.655105299527158</v>
      </c>
      <c r="D280" s="41">
        <f t="shared" ref="D280:I280" si="126">D279</f>
        <v>84.829740252914959</v>
      </c>
      <c r="E280" s="41">
        <f t="shared" si="126"/>
        <v>98.841011621309846</v>
      </c>
      <c r="F280" s="41">
        <f t="shared" si="126"/>
        <v>100</v>
      </c>
      <c r="G280" s="41">
        <f t="shared" si="126"/>
        <v>100</v>
      </c>
      <c r="H280" s="41">
        <f t="shared" si="126"/>
        <v>100</v>
      </c>
      <c r="I280" s="41">
        <f t="shared" si="126"/>
        <v>100</v>
      </c>
      <c r="J280" s="19"/>
      <c r="K280" s="19"/>
      <c r="L280" s="22"/>
    </row>
    <row r="281" spans="2:12" ht="14.4" customHeight="1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22"/>
    </row>
    <row r="282" spans="2:12" ht="13.8" customHeight="1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22"/>
    </row>
    <row r="283" spans="2:12" ht="14.4" customHeight="1" x14ac:dyDescent="0.25">
      <c r="B283" s="35" t="s">
        <v>114</v>
      </c>
      <c r="C283" s="73" t="s">
        <v>115</v>
      </c>
      <c r="D283" s="73" t="s">
        <v>116</v>
      </c>
      <c r="E283" s="73" t="s">
        <v>57</v>
      </c>
      <c r="F283" s="19"/>
      <c r="G283" s="19"/>
      <c r="H283" s="19"/>
      <c r="I283" s="19"/>
      <c r="J283" s="19"/>
      <c r="K283" s="19"/>
      <c r="L283" s="22"/>
    </row>
    <row r="284" spans="2:12" ht="13.8" customHeight="1" x14ac:dyDescent="0.25">
      <c r="B284" s="35" t="s">
        <v>111</v>
      </c>
      <c r="C284" s="78">
        <v>1144</v>
      </c>
      <c r="D284" s="78">
        <v>9392506.8529166654</v>
      </c>
      <c r="E284" s="56">
        <f>Indicatori!M9/L272</f>
        <v>0.8291525174743285</v>
      </c>
      <c r="F284" s="19"/>
      <c r="G284" s="19"/>
      <c r="H284" s="19"/>
      <c r="I284" s="19"/>
      <c r="J284" s="19"/>
      <c r="K284" s="19"/>
      <c r="L284" s="22"/>
    </row>
    <row r="285" spans="2:12" ht="14.4" customHeight="1" x14ac:dyDescent="0.25">
      <c r="B285" s="35" t="s">
        <v>110</v>
      </c>
      <c r="C285" s="24">
        <f>C284</f>
        <v>1144</v>
      </c>
      <c r="D285" s="42">
        <f>D284</f>
        <v>9392506.8529166654</v>
      </c>
      <c r="E285" s="42">
        <f>E284</f>
        <v>0.8291525174743285</v>
      </c>
      <c r="F285" s="19"/>
      <c r="G285" s="19"/>
      <c r="H285" s="19"/>
      <c r="I285" s="19"/>
      <c r="J285" s="19"/>
      <c r="K285" s="19"/>
      <c r="L285" s="22"/>
    </row>
    <row r="286" spans="2:12" ht="13.8" customHeight="1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22"/>
    </row>
    <row r="287" spans="2:12" ht="14.4" customHeight="1" thickBot="1" x14ac:dyDescent="0.3">
      <c r="L287" s="22"/>
    </row>
    <row r="288" spans="2:12" ht="13.8" customHeight="1" x14ac:dyDescent="0.25">
      <c r="B288" s="170" t="s">
        <v>48</v>
      </c>
      <c r="C288" s="171"/>
      <c r="E288" s="15" t="s">
        <v>55</v>
      </c>
      <c r="F288" s="15" t="s">
        <v>56</v>
      </c>
      <c r="L288" s="22"/>
    </row>
    <row r="289" spans="2:12" ht="15" customHeight="1" thickBot="1" x14ac:dyDescent="0.3">
      <c r="B289" s="54" t="s">
        <v>59</v>
      </c>
      <c r="C289" s="55" t="s">
        <v>57</v>
      </c>
      <c r="E289" s="15" t="s">
        <v>57</v>
      </c>
      <c r="F289" s="15" t="s">
        <v>58</v>
      </c>
      <c r="L289" s="22"/>
    </row>
    <row r="290" spans="2:12" ht="13.8" customHeight="1" x14ac:dyDescent="0.25">
      <c r="L290" s="22"/>
    </row>
    <row r="291" spans="2:12" ht="14.4" customHeight="1" x14ac:dyDescent="0.25">
      <c r="L291" s="22"/>
    </row>
    <row r="292" spans="2:12" ht="13.8" customHeight="1" x14ac:dyDescent="0.25">
      <c r="B292" s="46" t="s">
        <v>113</v>
      </c>
      <c r="C292" s="46">
        <v>2021</v>
      </c>
      <c r="D292" s="46">
        <f t="shared" ref="D292" si="127">+C292+1</f>
        <v>2022</v>
      </c>
      <c r="E292" s="46">
        <f t="shared" ref="E292" si="128">+D292+1</f>
        <v>2023</v>
      </c>
      <c r="F292" s="46">
        <f t="shared" ref="F292" si="129">+E292+1</f>
        <v>2024</v>
      </c>
      <c r="G292" s="46">
        <f t="shared" ref="G292" si="130">+F292+1</f>
        <v>2025</v>
      </c>
      <c r="H292" s="46">
        <f t="shared" ref="H292" si="131">+G292+1</f>
        <v>2026</v>
      </c>
      <c r="I292" s="46">
        <f t="shared" ref="I292" si="132">+H292+1</f>
        <v>2027</v>
      </c>
      <c r="J292" s="46">
        <f t="shared" ref="J292" si="133">+I292+1</f>
        <v>2028</v>
      </c>
      <c r="K292" s="46">
        <f t="shared" ref="K292" si="134">+J292+1</f>
        <v>2029</v>
      </c>
      <c r="L292" s="22"/>
    </row>
    <row r="293" spans="2:12" ht="14.4" customHeight="1" x14ac:dyDescent="0.25">
      <c r="B293" s="46" t="s">
        <v>110</v>
      </c>
      <c r="C293" s="62">
        <f>$E$285*C275</f>
        <v>0</v>
      </c>
      <c r="D293" s="62">
        <f t="shared" ref="D293:K293" si="135">$E$285*D275</f>
        <v>0</v>
      </c>
      <c r="E293" s="62">
        <f t="shared" si="135"/>
        <v>0</v>
      </c>
      <c r="F293" s="62">
        <f t="shared" si="135"/>
        <v>4.7922471201222301</v>
      </c>
      <c r="G293" s="62">
        <f t="shared" si="135"/>
        <v>14.975772250381969</v>
      </c>
      <c r="H293" s="62">
        <f t="shared" si="135"/>
        <v>25.159297380641707</v>
      </c>
      <c r="I293" s="62">
        <f t="shared" si="135"/>
        <v>35.342822510901449</v>
      </c>
      <c r="J293" s="62">
        <f t="shared" si="135"/>
        <v>35.342822510901449</v>
      </c>
      <c r="K293" s="62">
        <f t="shared" si="135"/>
        <v>35.342822510901449</v>
      </c>
      <c r="L293" s="22"/>
    </row>
    <row r="294" spans="2:12" ht="13.8" customHeight="1" x14ac:dyDescent="0.25">
      <c r="L294" s="22"/>
    </row>
    <row r="295" spans="2:12" ht="14.4" customHeight="1" x14ac:dyDescent="0.25">
      <c r="B295" s="69" t="s">
        <v>59</v>
      </c>
      <c r="C295" s="69"/>
      <c r="L295" s="22"/>
    </row>
    <row r="296" spans="2:12" ht="13.8" customHeight="1" x14ac:dyDescent="0.25">
      <c r="B296" s="46" t="s">
        <v>46</v>
      </c>
      <c r="C296" s="57">
        <f>F293</f>
        <v>4.7922471201222301</v>
      </c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4.4" customHeight="1" x14ac:dyDescent="0.25">
      <c r="B297" s="46" t="s">
        <v>47</v>
      </c>
      <c r="C297" s="57">
        <f>K293</f>
        <v>35.342822510901449</v>
      </c>
    </row>
    <row r="298" spans="2:12" ht="13.8" customHeight="1" x14ac:dyDescent="0.25"/>
    <row r="299" spans="2:12" ht="14.4" customHeight="1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3.8" customHeight="1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4.4" customHeight="1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3.8" customHeight="1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4.4" customHeight="1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3.8" customHeight="1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31" ht="14.4" customHeight="1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31" ht="13.8" customHeight="1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31" ht="14.4" customHeight="1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31" ht="13.8" customHeight="1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31" ht="14.4" customHeight="1" thickBot="1" x14ac:dyDescent="0.3">
      <c r="A309" s="16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9.2" customHeight="1" x14ac:dyDescent="0.35">
      <c r="A310" s="179">
        <v>4.0999999999999996</v>
      </c>
      <c r="B310" s="84" t="s">
        <v>42</v>
      </c>
      <c r="C310" s="85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31" s="38" customFormat="1" ht="19.2" customHeight="1" x14ac:dyDescent="0.35">
      <c r="A311" s="180"/>
      <c r="B311" s="86" t="s">
        <v>100</v>
      </c>
      <c r="C311" s="87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31" s="38" customFormat="1" ht="19.2" customHeight="1" x14ac:dyDescent="0.35">
      <c r="A312" s="115"/>
      <c r="B312" s="86"/>
      <c r="C312" s="87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31" s="38" customFormat="1" ht="19.2" customHeight="1" x14ac:dyDescent="0.25">
      <c r="A313" s="115"/>
      <c r="B313" s="72" t="s">
        <v>107</v>
      </c>
      <c r="C313" s="87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31" s="38" customFormat="1" ht="19.2" customHeight="1" x14ac:dyDescent="0.35">
      <c r="A314" s="115"/>
      <c r="B314" s="86"/>
      <c r="C314" s="87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31" s="38" customFormat="1" ht="19.2" customHeight="1" x14ac:dyDescent="0.35">
      <c r="A315" s="115"/>
      <c r="B315" s="84" t="s">
        <v>42</v>
      </c>
      <c r="C315" s="87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31" s="38" customFormat="1" ht="19.2" customHeight="1" x14ac:dyDescent="0.35">
      <c r="A316" s="115"/>
      <c r="B316" s="86" t="s">
        <v>101</v>
      </c>
      <c r="C316" s="87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31" ht="19.2" customHeight="1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31" ht="14.4" customHeight="1" x14ac:dyDescent="0.25">
      <c r="B318" s="72" t="s">
        <v>107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31" ht="14.4" customHeight="1" thickBot="1" x14ac:dyDescent="0.3">
      <c r="A319" s="16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</row>
    <row r="320" spans="1:31" ht="19.2" customHeight="1" x14ac:dyDescent="0.35">
      <c r="A320" s="181">
        <v>5.0999999999999996</v>
      </c>
      <c r="B320" s="17" t="s">
        <v>43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23" s="38" customFormat="1" ht="19.2" customHeight="1" x14ac:dyDescent="0.35">
      <c r="A321" s="182"/>
      <c r="B321" s="40" t="s">
        <v>102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23" ht="19.2" customHeight="1" x14ac:dyDescent="0.25"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23" ht="19.2" customHeight="1" x14ac:dyDescent="0.25">
      <c r="B323" s="20" t="s">
        <v>1</v>
      </c>
      <c r="C323" s="74">
        <f>44377000*4.87</f>
        <v>216115990</v>
      </c>
      <c r="D323" s="19" t="s">
        <v>87</v>
      </c>
      <c r="E323" s="19"/>
      <c r="F323" s="19"/>
      <c r="G323" s="19"/>
      <c r="H323" s="19"/>
      <c r="I323" s="19"/>
      <c r="J323" s="19"/>
      <c r="K323" s="19"/>
      <c r="L323" s="19"/>
    </row>
    <row r="324" spans="1:23" ht="13.8" customHeight="1" x14ac:dyDescent="0.25">
      <c r="B324" s="20" t="s">
        <v>2</v>
      </c>
      <c r="C324" s="60">
        <f>C323/D339</f>
        <v>26.358306209900132</v>
      </c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23" ht="14.4" customHeight="1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N325" s="21" t="s">
        <v>118</v>
      </c>
      <c r="W325" s="21" t="s">
        <v>119</v>
      </c>
    </row>
    <row r="326" spans="1:23" ht="13.8" customHeight="1" x14ac:dyDescent="0.25">
      <c r="B326" s="33"/>
      <c r="C326" s="33">
        <v>2014</v>
      </c>
      <c r="D326" s="33">
        <f t="shared" ref="D326" si="136">+C326+1</f>
        <v>2015</v>
      </c>
      <c r="E326" s="33">
        <f t="shared" ref="E326" si="137">+D326+1</f>
        <v>2016</v>
      </c>
      <c r="F326" s="33">
        <f t="shared" ref="F326" si="138">+E326+1</f>
        <v>2017</v>
      </c>
      <c r="G326" s="33">
        <f t="shared" ref="G326" si="139">+F326+1</f>
        <v>2018</v>
      </c>
      <c r="H326" s="33">
        <f t="shared" ref="H326" si="140">+G326+1</f>
        <v>2019</v>
      </c>
      <c r="I326" s="33">
        <f t="shared" ref="I326" si="141">+H326+1</f>
        <v>2020</v>
      </c>
      <c r="J326" s="33">
        <f t="shared" ref="J326" si="142">+I326+1</f>
        <v>2021</v>
      </c>
      <c r="K326" s="33">
        <f t="shared" ref="K326" si="143">+J326+1</f>
        <v>2022</v>
      </c>
      <c r="L326" s="33">
        <f t="shared" ref="L326" si="144">+K326+1</f>
        <v>2023</v>
      </c>
    </row>
    <row r="327" spans="1:23" ht="13.8" customHeight="1" x14ac:dyDescent="0.25">
      <c r="B327" s="33" t="s">
        <v>112</v>
      </c>
      <c r="C327" s="75">
        <v>0</v>
      </c>
      <c r="D327" s="75">
        <v>7</v>
      </c>
      <c r="E327" s="75">
        <v>22</v>
      </c>
      <c r="F327" s="75">
        <v>46</v>
      </c>
      <c r="G327" s="75">
        <v>127</v>
      </c>
      <c r="H327" s="75">
        <v>237</v>
      </c>
      <c r="I327" s="19"/>
      <c r="J327" s="19"/>
      <c r="K327" s="19"/>
      <c r="L327" s="19"/>
    </row>
    <row r="328" spans="1:23" x14ac:dyDescent="0.25">
      <c r="B328" s="33" t="s">
        <v>109</v>
      </c>
      <c r="C328" s="19"/>
      <c r="D328" s="19"/>
      <c r="E328" s="19"/>
      <c r="F328" s="19"/>
      <c r="G328" s="19"/>
      <c r="H328" s="19"/>
      <c r="I328" s="76">
        <f>$H327+(H327-G327)</f>
        <v>347</v>
      </c>
      <c r="J328" s="76">
        <f>I328+($H327-$G327)</f>
        <v>457</v>
      </c>
      <c r="K328" s="76">
        <f>J328</f>
        <v>457</v>
      </c>
      <c r="L328" s="76">
        <f>J328</f>
        <v>457</v>
      </c>
    </row>
    <row r="329" spans="1:23" x14ac:dyDescent="0.25">
      <c r="B329" s="19"/>
      <c r="C329" s="19"/>
      <c r="D329" s="19"/>
      <c r="E329" s="19"/>
      <c r="F329" s="19"/>
      <c r="G329" s="19"/>
      <c r="H329" s="19"/>
      <c r="I329" s="22"/>
      <c r="J329" s="22"/>
      <c r="K329" s="22"/>
      <c r="L329" s="22"/>
    </row>
    <row r="330" spans="1:23" x14ac:dyDescent="0.25">
      <c r="B330" s="33" t="s">
        <v>3</v>
      </c>
      <c r="C330" s="33">
        <v>2021</v>
      </c>
      <c r="D330" s="33">
        <f t="shared" ref="D330" si="145">+C330+1</f>
        <v>2022</v>
      </c>
      <c r="E330" s="33">
        <f t="shared" ref="E330" si="146">+D330+1</f>
        <v>2023</v>
      </c>
      <c r="F330" s="33">
        <f t="shared" ref="F330" si="147">+E330+1</f>
        <v>2024</v>
      </c>
      <c r="G330" s="33">
        <f t="shared" ref="G330" si="148">+F330+1</f>
        <v>2025</v>
      </c>
      <c r="H330" s="33">
        <f t="shared" ref="H330" si="149">+G330+1</f>
        <v>2026</v>
      </c>
      <c r="I330" s="33">
        <f t="shared" ref="I330" si="150">+H330+1</f>
        <v>2027</v>
      </c>
      <c r="J330" s="33">
        <f t="shared" ref="J330" si="151">+I330+1</f>
        <v>2028</v>
      </c>
      <c r="K330" s="33">
        <f t="shared" ref="K330" si="152">+J330+1</f>
        <v>2029</v>
      </c>
      <c r="L330" s="22"/>
    </row>
    <row r="331" spans="1:23" x14ac:dyDescent="0.25">
      <c r="B331" s="33" t="s">
        <v>110</v>
      </c>
      <c r="C331" s="24">
        <f>$C$324*(D327/$L$328)</f>
        <v>0.40373773188030837</v>
      </c>
      <c r="D331" s="24">
        <f>$C$324*(E327/$L$328)</f>
        <v>1.2688900144809692</v>
      </c>
      <c r="E331" s="24">
        <f t="shared" ref="E331:G331" si="153">$C$324*(F327/$L$328)</f>
        <v>2.6531336666420264</v>
      </c>
      <c r="F331" s="24">
        <f t="shared" si="153"/>
        <v>7.3249559926855952</v>
      </c>
      <c r="G331" s="24">
        <f t="shared" si="153"/>
        <v>13.669406065090442</v>
      </c>
      <c r="H331" s="24">
        <f>$C$324*(I328/$L$328)</f>
        <v>20.013856137495285</v>
      </c>
      <c r="I331" s="24">
        <f t="shared" ref="I331:K331" si="154">$C$324*(J328/$L$328)</f>
        <v>26.358306209900132</v>
      </c>
      <c r="J331" s="24">
        <f t="shared" si="154"/>
        <v>26.358306209900132</v>
      </c>
      <c r="K331" s="24">
        <f t="shared" si="154"/>
        <v>26.358306209900132</v>
      </c>
      <c r="L331" s="22"/>
    </row>
    <row r="332" spans="1:23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22"/>
    </row>
    <row r="333" spans="1:23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22"/>
    </row>
    <row r="334" spans="1:23" x14ac:dyDescent="0.25">
      <c r="B334" s="33" t="s">
        <v>119</v>
      </c>
      <c r="C334" s="34" t="s">
        <v>4</v>
      </c>
      <c r="D334" s="34" t="s">
        <v>5</v>
      </c>
      <c r="E334" s="34" t="s">
        <v>6</v>
      </c>
      <c r="F334" s="34" t="s">
        <v>7</v>
      </c>
      <c r="G334" s="34" t="s">
        <v>8</v>
      </c>
      <c r="H334" s="34" t="s">
        <v>9</v>
      </c>
      <c r="I334" s="34" t="s">
        <v>10</v>
      </c>
      <c r="J334" s="23"/>
      <c r="K334" s="23"/>
      <c r="L334" s="22"/>
    </row>
    <row r="335" spans="1:23" x14ac:dyDescent="0.25">
      <c r="B335" s="33" t="s">
        <v>111</v>
      </c>
      <c r="C335" s="77">
        <v>50.191257562841592</v>
      </c>
      <c r="D335" s="77">
        <v>77.264854711179169</v>
      </c>
      <c r="E335" s="77">
        <v>93.046551846425785</v>
      </c>
      <c r="F335" s="77">
        <v>100</v>
      </c>
      <c r="G335" s="77">
        <v>100</v>
      </c>
      <c r="H335" s="77">
        <v>100</v>
      </c>
      <c r="I335" s="77">
        <v>100</v>
      </c>
      <c r="J335" s="19"/>
      <c r="K335" s="19"/>
      <c r="L335" s="22"/>
    </row>
    <row r="336" spans="1:23" x14ac:dyDescent="0.25">
      <c r="B336" s="33" t="s">
        <v>110</v>
      </c>
      <c r="C336" s="41">
        <f>C335</f>
        <v>50.191257562841592</v>
      </c>
      <c r="D336" s="41">
        <f t="shared" ref="D336:I336" si="155">D335</f>
        <v>77.264854711179169</v>
      </c>
      <c r="E336" s="41">
        <f t="shared" si="155"/>
        <v>93.046551846425785</v>
      </c>
      <c r="F336" s="41">
        <f t="shared" si="155"/>
        <v>100</v>
      </c>
      <c r="G336" s="41">
        <f t="shared" si="155"/>
        <v>100</v>
      </c>
      <c r="H336" s="41">
        <f t="shared" si="155"/>
        <v>100</v>
      </c>
      <c r="I336" s="41">
        <f t="shared" si="155"/>
        <v>100</v>
      </c>
      <c r="J336" s="19"/>
      <c r="K336" s="19"/>
      <c r="L336" s="22"/>
    </row>
    <row r="337" spans="2:12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22"/>
    </row>
    <row r="338" spans="2:12" x14ac:dyDescent="0.25">
      <c r="B338" s="169"/>
      <c r="C338" s="34" t="s">
        <v>115</v>
      </c>
      <c r="D338" s="34" t="s">
        <v>116</v>
      </c>
      <c r="E338" s="169" t="s">
        <v>91</v>
      </c>
      <c r="F338" s="169" t="s">
        <v>62</v>
      </c>
      <c r="I338" s="19"/>
      <c r="J338" s="19"/>
      <c r="K338" s="19"/>
      <c r="L338" s="22"/>
    </row>
    <row r="339" spans="2:12" x14ac:dyDescent="0.25">
      <c r="B339" s="35" t="s">
        <v>111</v>
      </c>
      <c r="C339" s="79">
        <v>1370.6849999999999</v>
      </c>
      <c r="D339" s="80">
        <v>8199160.760900002</v>
      </c>
      <c r="E339" s="56">
        <f>SUM(Indicatori!L10:L11)/CDF!L328</f>
        <v>67.645241679397316</v>
      </c>
      <c r="F339" s="56">
        <f>SUM(Indicatori!M12:M13)/L328</f>
        <v>87.379492535554121</v>
      </c>
      <c r="I339" s="19"/>
      <c r="J339" s="19"/>
      <c r="K339" s="19"/>
      <c r="L339" s="22"/>
    </row>
    <row r="340" spans="2:12" x14ac:dyDescent="0.25">
      <c r="B340" s="35" t="s">
        <v>110</v>
      </c>
      <c r="C340" s="24">
        <f t="shared" ref="C340:D340" si="156">C339</f>
        <v>1370.6849999999999</v>
      </c>
      <c r="D340" s="42">
        <f t="shared" si="156"/>
        <v>8199160.760900002</v>
      </c>
      <c r="E340" s="24">
        <f>E339</f>
        <v>67.645241679397316</v>
      </c>
      <c r="F340" s="24">
        <f>F339</f>
        <v>87.379492535554121</v>
      </c>
      <c r="I340" s="19"/>
      <c r="J340" s="19"/>
      <c r="K340" s="19"/>
      <c r="L340" s="22"/>
    </row>
    <row r="341" spans="2:12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22"/>
    </row>
    <row r="342" spans="2:12" ht="14.4" thickBot="1" x14ac:dyDescent="0.3">
      <c r="L342" s="22"/>
    </row>
    <row r="343" spans="2:12" x14ac:dyDescent="0.25">
      <c r="B343" s="170" t="s">
        <v>48</v>
      </c>
      <c r="C343" s="171"/>
      <c r="E343" s="81" t="s">
        <v>60</v>
      </c>
      <c r="F343" s="15" t="s">
        <v>61</v>
      </c>
      <c r="L343" s="22"/>
    </row>
    <row r="344" spans="2:12" ht="15" customHeight="1" x14ac:dyDescent="0.25">
      <c r="B344" s="174" t="s">
        <v>64</v>
      </c>
      <c r="C344" s="148" t="s">
        <v>62</v>
      </c>
      <c r="E344" s="81" t="s">
        <v>62</v>
      </c>
      <c r="F344" s="15" t="s">
        <v>63</v>
      </c>
      <c r="L344" s="22"/>
    </row>
    <row r="345" spans="2:12" ht="15" customHeight="1" thickBot="1" x14ac:dyDescent="0.3">
      <c r="B345" s="175"/>
      <c r="C345" s="55" t="s">
        <v>91</v>
      </c>
      <c r="E345" s="81" t="s">
        <v>91</v>
      </c>
      <c r="F345" s="15" t="s">
        <v>103</v>
      </c>
      <c r="L345" s="22"/>
    </row>
    <row r="346" spans="2:12" ht="15" customHeight="1" x14ac:dyDescent="0.25">
      <c r="L346" s="22"/>
    </row>
    <row r="347" spans="2:12" ht="15" customHeight="1" x14ac:dyDescent="0.25">
      <c r="B347" s="21" t="s">
        <v>104</v>
      </c>
      <c r="L347" s="22"/>
    </row>
    <row r="348" spans="2:12" ht="15" customHeight="1" x14ac:dyDescent="0.25">
      <c r="B348" s="46" t="s">
        <v>113</v>
      </c>
      <c r="C348" s="46">
        <v>2021</v>
      </c>
      <c r="D348" s="46">
        <f t="shared" ref="D348" si="157">+C348+1</f>
        <v>2022</v>
      </c>
      <c r="E348" s="46">
        <f t="shared" ref="E348" si="158">+D348+1</f>
        <v>2023</v>
      </c>
      <c r="F348" s="46">
        <f t="shared" ref="F348" si="159">+E348+1</f>
        <v>2024</v>
      </c>
      <c r="G348" s="46">
        <f t="shared" ref="G348" si="160">+F348+1</f>
        <v>2025</v>
      </c>
      <c r="H348" s="46">
        <f t="shared" ref="H348" si="161">+G348+1</f>
        <v>2026</v>
      </c>
      <c r="I348" s="46">
        <f t="shared" ref="I348" si="162">+H348+1</f>
        <v>2027</v>
      </c>
      <c r="J348" s="46">
        <f t="shared" ref="J348" si="163">+I348+1</f>
        <v>2028</v>
      </c>
      <c r="K348" s="46">
        <f t="shared" ref="K348" si="164">+J348+1</f>
        <v>2029</v>
      </c>
      <c r="L348" s="22"/>
    </row>
    <row r="349" spans="2:12" ht="15" customHeight="1" x14ac:dyDescent="0.25">
      <c r="B349" s="46" t="s">
        <v>110</v>
      </c>
      <c r="C349" s="164">
        <f t="shared" ref="C349:K349" si="165">$F$340*C331</f>
        <v>35.278398129156955</v>
      </c>
      <c r="D349" s="164">
        <f t="shared" si="165"/>
        <v>110.874965548779</v>
      </c>
      <c r="E349" s="164">
        <f t="shared" si="165"/>
        <v>231.82947342017428</v>
      </c>
      <c r="F349" s="164">
        <f t="shared" si="165"/>
        <v>640.05093748613342</v>
      </c>
      <c r="G349" s="164">
        <f t="shared" si="165"/>
        <v>1194.4257652300284</v>
      </c>
      <c r="H349" s="164">
        <f t="shared" si="165"/>
        <v>1748.8005929739234</v>
      </c>
      <c r="I349" s="164">
        <f t="shared" si="165"/>
        <v>2303.1754207178183</v>
      </c>
      <c r="J349" s="164">
        <f t="shared" si="165"/>
        <v>2303.1754207178183</v>
      </c>
      <c r="K349" s="164">
        <f t="shared" si="165"/>
        <v>2303.1754207178183</v>
      </c>
      <c r="L349" s="22"/>
    </row>
    <row r="350" spans="2:12" ht="15" customHeight="1" x14ac:dyDescent="0.25">
      <c r="C350" s="165"/>
      <c r="D350" s="165"/>
      <c r="E350" s="165"/>
      <c r="F350" s="165"/>
      <c r="G350" s="165"/>
      <c r="H350" s="165"/>
      <c r="I350" s="165"/>
      <c r="J350" s="165"/>
      <c r="K350" s="165"/>
      <c r="L350" s="22"/>
    </row>
    <row r="351" spans="2:12" ht="15" customHeight="1" x14ac:dyDescent="0.25">
      <c r="B351" s="71" t="s">
        <v>64</v>
      </c>
      <c r="C351" s="166"/>
      <c r="D351" s="165"/>
      <c r="E351" s="165"/>
      <c r="F351" s="165"/>
      <c r="G351" s="165"/>
      <c r="H351" s="165"/>
      <c r="I351" s="165"/>
      <c r="J351" s="165"/>
      <c r="K351" s="165"/>
      <c r="L351" s="22"/>
    </row>
    <row r="352" spans="2:12" ht="15" customHeight="1" x14ac:dyDescent="0.25">
      <c r="B352" s="46" t="s">
        <v>46</v>
      </c>
      <c r="C352" s="167">
        <f>F349</f>
        <v>640.05093748613342</v>
      </c>
      <c r="D352" s="168"/>
      <c r="E352" s="168"/>
      <c r="F352" s="168"/>
      <c r="G352" s="168"/>
      <c r="H352" s="168"/>
      <c r="I352" s="168"/>
      <c r="J352" s="168"/>
      <c r="K352" s="168"/>
      <c r="L352" s="22"/>
    </row>
    <row r="353" spans="1:31" ht="15" customHeight="1" x14ac:dyDescent="0.25">
      <c r="B353" s="46" t="s">
        <v>47</v>
      </c>
      <c r="C353" s="167">
        <f>K349</f>
        <v>2303.1754207178183</v>
      </c>
      <c r="D353" s="165"/>
      <c r="E353" s="165"/>
      <c r="F353" s="165"/>
      <c r="G353" s="165"/>
      <c r="H353" s="165"/>
      <c r="I353" s="165"/>
      <c r="J353" s="165"/>
      <c r="K353" s="165"/>
      <c r="L353" s="22"/>
    </row>
    <row r="354" spans="1:31" ht="15" customHeight="1" x14ac:dyDescent="0.25">
      <c r="L354" s="22"/>
    </row>
    <row r="355" spans="1:31" ht="15" customHeight="1" x14ac:dyDescent="0.25">
      <c r="L355" s="22"/>
    </row>
    <row r="356" spans="1:31" ht="15" customHeight="1" x14ac:dyDescent="0.25">
      <c r="B356" s="21" t="s">
        <v>105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22"/>
    </row>
    <row r="357" spans="1:31" ht="15" customHeight="1" x14ac:dyDescent="0.25">
      <c r="B357" s="46" t="s">
        <v>113</v>
      </c>
      <c r="C357" s="46">
        <v>2021</v>
      </c>
      <c r="D357" s="46">
        <f t="shared" ref="D357" si="166">+C357+1</f>
        <v>2022</v>
      </c>
      <c r="E357" s="46">
        <f t="shared" ref="E357" si="167">+D357+1</f>
        <v>2023</v>
      </c>
      <c r="F357" s="46">
        <f t="shared" ref="F357" si="168">+E357+1</f>
        <v>2024</v>
      </c>
      <c r="G357" s="46">
        <f t="shared" ref="G357" si="169">+F357+1</f>
        <v>2025</v>
      </c>
      <c r="H357" s="46">
        <f t="shared" ref="H357" si="170">+G357+1</f>
        <v>2026</v>
      </c>
      <c r="I357" s="46">
        <f t="shared" ref="I357" si="171">+H357+1</f>
        <v>2027</v>
      </c>
      <c r="J357" s="46">
        <f t="shared" ref="J357" si="172">+I357+1</f>
        <v>2028</v>
      </c>
      <c r="K357" s="46">
        <f t="shared" ref="K357" si="173">+J357+1</f>
        <v>2029</v>
      </c>
      <c r="L357" s="22"/>
    </row>
    <row r="358" spans="1:31" ht="15" customHeight="1" x14ac:dyDescent="0.25">
      <c r="B358" s="46" t="s">
        <v>110</v>
      </c>
      <c r="C358" s="164">
        <f t="shared" ref="C358:K358" si="174">$E$340*C331</f>
        <v>27.310936448135173</v>
      </c>
      <c r="D358" s="164">
        <f t="shared" si="174"/>
        <v>85.834371694139122</v>
      </c>
      <c r="E358" s="164">
        <f t="shared" si="174"/>
        <v>179.47186808774543</v>
      </c>
      <c r="F358" s="164">
        <f t="shared" si="174"/>
        <v>495.49841841616677</v>
      </c>
      <c r="G358" s="164">
        <f t="shared" si="174"/>
        <v>924.67027688686244</v>
      </c>
      <c r="H358" s="164">
        <f t="shared" si="174"/>
        <v>1353.8421353575579</v>
      </c>
      <c r="I358" s="164">
        <f t="shared" si="174"/>
        <v>1783.0139938282534</v>
      </c>
      <c r="J358" s="164">
        <f t="shared" si="174"/>
        <v>1783.0139938282534</v>
      </c>
      <c r="K358" s="164">
        <f t="shared" si="174"/>
        <v>1783.0139938282534</v>
      </c>
      <c r="L358" s="22"/>
    </row>
    <row r="359" spans="1:31" ht="15" customHeight="1" x14ac:dyDescent="0.25">
      <c r="C359" s="165"/>
      <c r="D359" s="165"/>
      <c r="E359" s="165"/>
      <c r="F359" s="165"/>
      <c r="G359" s="165"/>
      <c r="H359" s="165"/>
      <c r="I359" s="165"/>
      <c r="J359" s="165"/>
      <c r="K359" s="165"/>
      <c r="L359" s="22"/>
    </row>
    <row r="360" spans="1:31" ht="15" customHeight="1" x14ac:dyDescent="0.25">
      <c r="B360" s="116" t="s">
        <v>64</v>
      </c>
      <c r="C360" s="166"/>
      <c r="D360" s="165"/>
      <c r="E360" s="165"/>
      <c r="F360" s="165"/>
      <c r="G360" s="165"/>
      <c r="H360" s="165"/>
      <c r="I360" s="165"/>
      <c r="J360" s="165"/>
      <c r="K360" s="165"/>
      <c r="L360" s="22"/>
    </row>
    <row r="361" spans="1:31" ht="15" customHeight="1" x14ac:dyDescent="0.25">
      <c r="B361" s="46" t="s">
        <v>46</v>
      </c>
      <c r="C361" s="167">
        <f>F358</f>
        <v>495.49841841616677</v>
      </c>
      <c r="D361" s="168"/>
      <c r="E361" s="168"/>
      <c r="F361" s="168"/>
      <c r="G361" s="168"/>
      <c r="H361" s="168"/>
      <c r="I361" s="168"/>
      <c r="J361" s="168"/>
      <c r="K361" s="168"/>
      <c r="L361" s="22"/>
    </row>
    <row r="362" spans="1:31" ht="15" customHeight="1" x14ac:dyDescent="0.25">
      <c r="B362" s="46" t="s">
        <v>47</v>
      </c>
      <c r="C362" s="167">
        <f>K358</f>
        <v>1783.0139938282534</v>
      </c>
      <c r="D362" s="165"/>
      <c r="E362" s="165"/>
      <c r="F362" s="165"/>
      <c r="G362" s="165"/>
      <c r="H362" s="165"/>
      <c r="I362" s="165"/>
      <c r="J362" s="165"/>
      <c r="K362" s="165"/>
    </row>
    <row r="363" spans="1:31" ht="15" customHeight="1" x14ac:dyDescent="0.25">
      <c r="L363" s="19"/>
    </row>
    <row r="364" spans="1:31" ht="14.4" thickBot="1" x14ac:dyDescent="0.3">
      <c r="A364" s="16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</row>
    <row r="365" spans="1:31" ht="19.2" x14ac:dyDescent="0.35">
      <c r="A365" s="172">
        <v>6.1</v>
      </c>
      <c r="B365" s="17" t="s">
        <v>44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31" s="38" customFormat="1" ht="19.2" x14ac:dyDescent="0.35">
      <c r="A366" s="173"/>
      <c r="B366" s="40" t="s">
        <v>106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31" ht="19.2" customHeight="1" x14ac:dyDescent="0.25"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31" ht="19.2" customHeight="1" x14ac:dyDescent="0.25">
      <c r="B368" s="20" t="s">
        <v>1</v>
      </c>
      <c r="C368" s="75">
        <f>21506000*4.87</f>
        <v>104734220</v>
      </c>
      <c r="D368" s="15" t="s">
        <v>87</v>
      </c>
      <c r="E368" s="19"/>
      <c r="F368" s="19"/>
      <c r="G368" s="19"/>
      <c r="H368" s="19"/>
      <c r="I368" s="19"/>
      <c r="J368" s="19"/>
      <c r="K368" s="19"/>
      <c r="L368" s="19"/>
    </row>
    <row r="369" spans="2:23" x14ac:dyDescent="0.25">
      <c r="B369" s="20" t="s">
        <v>2</v>
      </c>
      <c r="C369" s="57">
        <f>C368/D385</f>
        <v>9.2473494054748215</v>
      </c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23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N370" s="21" t="s">
        <v>118</v>
      </c>
      <c r="W370" s="21" t="s">
        <v>119</v>
      </c>
    </row>
    <row r="371" spans="2:23" x14ac:dyDescent="0.25">
      <c r="B371" s="33"/>
      <c r="C371" s="33">
        <v>2014</v>
      </c>
      <c r="D371" s="33">
        <f t="shared" ref="D371" si="175">+C371+1</f>
        <v>2015</v>
      </c>
      <c r="E371" s="33">
        <f t="shared" ref="E371" si="176">+D371+1</f>
        <v>2016</v>
      </c>
      <c r="F371" s="33">
        <f t="shared" ref="F371" si="177">+E371+1</f>
        <v>2017</v>
      </c>
      <c r="G371" s="33">
        <f t="shared" ref="G371" si="178">+F371+1</f>
        <v>2018</v>
      </c>
      <c r="H371" s="33">
        <f t="shared" ref="H371" si="179">+G371+1</f>
        <v>2019</v>
      </c>
      <c r="I371" s="33">
        <f t="shared" ref="I371" si="180">+H371+1</f>
        <v>2020</v>
      </c>
      <c r="J371" s="33">
        <f t="shared" ref="J371" si="181">+I371+1</f>
        <v>2021</v>
      </c>
      <c r="K371" s="33">
        <f t="shared" ref="K371" si="182">+J371+1</f>
        <v>2022</v>
      </c>
      <c r="L371" s="33">
        <f t="shared" ref="L371" si="183">+K371+1</f>
        <v>2023</v>
      </c>
    </row>
    <row r="372" spans="2:23" x14ac:dyDescent="0.25">
      <c r="B372" s="33" t="s">
        <v>112</v>
      </c>
      <c r="C372" s="75">
        <v>0</v>
      </c>
      <c r="D372" s="75">
        <v>17</v>
      </c>
      <c r="E372" s="75">
        <v>42</v>
      </c>
      <c r="F372" s="75">
        <v>96</v>
      </c>
      <c r="G372" s="75">
        <v>163</v>
      </c>
      <c r="H372" s="75">
        <v>207</v>
      </c>
      <c r="I372" s="19"/>
      <c r="J372" s="19"/>
      <c r="K372" s="19"/>
      <c r="L372" s="19"/>
    </row>
    <row r="373" spans="2:23" x14ac:dyDescent="0.25">
      <c r="B373" s="33" t="s">
        <v>109</v>
      </c>
      <c r="C373" s="19"/>
      <c r="D373" s="19"/>
      <c r="E373" s="19"/>
      <c r="F373" s="19"/>
      <c r="G373" s="19"/>
      <c r="H373" s="19"/>
      <c r="I373" s="76">
        <f>$H372+(H372-G372)</f>
        <v>251</v>
      </c>
      <c r="J373" s="76">
        <f>I373+($H372-$G372)</f>
        <v>295</v>
      </c>
      <c r="K373" s="76">
        <f>J373</f>
        <v>295</v>
      </c>
      <c r="L373" s="76">
        <f>J373</f>
        <v>295</v>
      </c>
    </row>
    <row r="374" spans="2:23" x14ac:dyDescent="0.25">
      <c r="B374" s="19"/>
      <c r="C374" s="19"/>
      <c r="D374" s="19"/>
      <c r="E374" s="19"/>
      <c r="F374" s="19"/>
      <c r="G374" s="19"/>
      <c r="H374" s="19"/>
      <c r="I374" s="22"/>
      <c r="J374" s="22"/>
      <c r="K374" s="22"/>
      <c r="L374" s="22"/>
    </row>
    <row r="375" spans="2:23" x14ac:dyDescent="0.25">
      <c r="B375" s="33" t="s">
        <v>3</v>
      </c>
      <c r="C375" s="33">
        <v>2021</v>
      </c>
      <c r="D375" s="33">
        <f t="shared" ref="D375" si="184">+C375+1</f>
        <v>2022</v>
      </c>
      <c r="E375" s="33">
        <f t="shared" ref="E375" si="185">+D375+1</f>
        <v>2023</v>
      </c>
      <c r="F375" s="33">
        <f t="shared" ref="F375" si="186">+E375+1</f>
        <v>2024</v>
      </c>
      <c r="G375" s="33">
        <f t="shared" ref="G375" si="187">+F375+1</f>
        <v>2025</v>
      </c>
      <c r="H375" s="33">
        <f t="shared" ref="H375" si="188">+G375+1</f>
        <v>2026</v>
      </c>
      <c r="I375" s="33">
        <f t="shared" ref="I375" si="189">+H375+1</f>
        <v>2027</v>
      </c>
      <c r="J375" s="33">
        <f t="shared" ref="J375" si="190">+I375+1</f>
        <v>2028</v>
      </c>
      <c r="K375" s="33">
        <f t="shared" ref="K375" si="191">+J375+1</f>
        <v>2029</v>
      </c>
      <c r="L375" s="22"/>
    </row>
    <row r="376" spans="2:23" x14ac:dyDescent="0.25">
      <c r="B376" s="33" t="s">
        <v>110</v>
      </c>
      <c r="C376" s="24">
        <f>$C$369*(D372/$L$373)</f>
        <v>0.5328981013324473</v>
      </c>
      <c r="D376" s="24">
        <f t="shared" ref="D376:G376" si="192">$C$369*(E372/$L$373)</f>
        <v>1.3165717797625169</v>
      </c>
      <c r="E376" s="24">
        <f t="shared" si="192"/>
        <v>3.009306925171467</v>
      </c>
      <c r="F376" s="24">
        <f t="shared" si="192"/>
        <v>5.1095523833640533</v>
      </c>
      <c r="G376" s="24">
        <f t="shared" si="192"/>
        <v>6.4888180574009766</v>
      </c>
      <c r="H376" s="24">
        <f>$C$369*(I373/$L$373)</f>
        <v>7.8680837314378991</v>
      </c>
      <c r="I376" s="24">
        <f t="shared" ref="I376:K376" si="193">$C$369*(J373/$L$373)</f>
        <v>9.2473494054748215</v>
      </c>
      <c r="J376" s="24">
        <f t="shared" si="193"/>
        <v>9.2473494054748215</v>
      </c>
      <c r="K376" s="24">
        <f t="shared" si="193"/>
        <v>9.2473494054748215</v>
      </c>
      <c r="L376" s="22"/>
    </row>
    <row r="377" spans="2:23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22"/>
    </row>
    <row r="378" spans="2:23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22"/>
    </row>
    <row r="379" spans="2:23" x14ac:dyDescent="0.25">
      <c r="B379" s="33" t="s">
        <v>119</v>
      </c>
      <c r="C379" s="34" t="s">
        <v>4</v>
      </c>
      <c r="D379" s="34" t="s">
        <v>5</v>
      </c>
      <c r="E379" s="34" t="s">
        <v>6</v>
      </c>
      <c r="F379" s="34" t="s">
        <v>7</v>
      </c>
      <c r="G379" s="34" t="s">
        <v>8</v>
      </c>
      <c r="H379" s="34" t="s">
        <v>9</v>
      </c>
      <c r="I379" s="34" t="s">
        <v>10</v>
      </c>
      <c r="J379" s="23"/>
      <c r="K379" s="23"/>
      <c r="L379" s="22"/>
    </row>
    <row r="380" spans="2:23" x14ac:dyDescent="0.25">
      <c r="B380" s="33" t="s">
        <v>111</v>
      </c>
      <c r="C380" s="77">
        <v>42.981936611508168</v>
      </c>
      <c r="D380" s="77">
        <v>68.619644605524897</v>
      </c>
      <c r="E380" s="77">
        <v>85.431594699021275</v>
      </c>
      <c r="F380" s="77">
        <v>95.459525064346863</v>
      </c>
      <c r="G380" s="77">
        <v>100</v>
      </c>
      <c r="H380" s="77">
        <v>100</v>
      </c>
      <c r="I380" s="77">
        <v>100</v>
      </c>
      <c r="J380" s="19"/>
      <c r="K380" s="19"/>
      <c r="L380" s="22"/>
    </row>
    <row r="381" spans="2:23" x14ac:dyDescent="0.25">
      <c r="B381" s="33" t="s">
        <v>110</v>
      </c>
      <c r="C381" s="41">
        <f>C380</f>
        <v>42.981936611508168</v>
      </c>
      <c r="D381" s="41">
        <f t="shared" ref="D381:I381" si="194">D380</f>
        <v>68.619644605524897</v>
      </c>
      <c r="E381" s="41">
        <f t="shared" si="194"/>
        <v>85.431594699021275</v>
      </c>
      <c r="F381" s="41">
        <f t="shared" si="194"/>
        <v>95.459525064346863</v>
      </c>
      <c r="G381" s="41">
        <f t="shared" si="194"/>
        <v>100</v>
      </c>
      <c r="H381" s="41">
        <f t="shared" si="194"/>
        <v>100</v>
      </c>
      <c r="I381" s="41">
        <f t="shared" si="194"/>
        <v>100</v>
      </c>
      <c r="J381" s="19"/>
      <c r="K381" s="19"/>
      <c r="L381" s="22"/>
    </row>
    <row r="382" spans="2:23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22"/>
    </row>
    <row r="383" spans="2:23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22"/>
    </row>
    <row r="384" spans="2:23" x14ac:dyDescent="0.25">
      <c r="B384" s="35" t="s">
        <v>114</v>
      </c>
      <c r="C384" s="73" t="s">
        <v>115</v>
      </c>
      <c r="D384" s="73" t="s">
        <v>116</v>
      </c>
      <c r="E384" s="73" t="s">
        <v>67</v>
      </c>
      <c r="F384" s="19"/>
      <c r="G384" s="19"/>
      <c r="H384" s="19"/>
      <c r="I384" s="19"/>
      <c r="J384" s="19"/>
      <c r="K384" s="19"/>
      <c r="L384" s="22"/>
    </row>
    <row r="385" spans="2:12" x14ac:dyDescent="0.25">
      <c r="B385" s="35" t="s">
        <v>111</v>
      </c>
      <c r="C385" s="79">
        <v>1690.460465116279</v>
      </c>
      <c r="D385" s="80">
        <v>11325863.81325582</v>
      </c>
      <c r="E385" s="56">
        <f>SUM(Indicatori!M14:M15)/L373</f>
        <v>0.30079096045197784</v>
      </c>
      <c r="F385" s="19"/>
      <c r="G385" s="19"/>
      <c r="H385" s="19"/>
      <c r="I385" s="19"/>
      <c r="J385" s="19"/>
      <c r="K385" s="19"/>
      <c r="L385" s="22"/>
    </row>
    <row r="386" spans="2:12" x14ac:dyDescent="0.25">
      <c r="B386" s="35" t="s">
        <v>110</v>
      </c>
      <c r="C386" s="24">
        <f>C385</f>
        <v>1690.460465116279</v>
      </c>
      <c r="D386" s="42">
        <f>D385</f>
        <v>11325863.81325582</v>
      </c>
      <c r="E386" s="42">
        <f>E385</f>
        <v>0.30079096045197784</v>
      </c>
      <c r="F386" s="19"/>
      <c r="G386" s="19"/>
      <c r="H386" s="19"/>
      <c r="I386" s="19"/>
      <c r="J386" s="19"/>
      <c r="K386" s="19"/>
      <c r="L386" s="22"/>
    </row>
    <row r="387" spans="2:12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22"/>
    </row>
    <row r="388" spans="2:12" ht="14.4" thickBot="1" x14ac:dyDescent="0.3">
      <c r="L388" s="22"/>
    </row>
    <row r="389" spans="2:12" x14ac:dyDescent="0.25">
      <c r="B389" s="170" t="s">
        <v>48</v>
      </c>
      <c r="C389" s="171"/>
      <c r="E389" s="81" t="s">
        <v>65</v>
      </c>
      <c r="F389" s="15" t="s">
        <v>66</v>
      </c>
      <c r="L389" s="22"/>
    </row>
    <row r="390" spans="2:12" ht="15" customHeight="1" thickBot="1" x14ac:dyDescent="0.3">
      <c r="B390" s="54" t="s">
        <v>69</v>
      </c>
      <c r="C390" s="55" t="s">
        <v>67</v>
      </c>
      <c r="E390" s="81" t="s">
        <v>67</v>
      </c>
      <c r="F390" s="15" t="s">
        <v>68</v>
      </c>
      <c r="L390" s="22"/>
    </row>
    <row r="391" spans="2:12" x14ac:dyDescent="0.25">
      <c r="L391" s="22"/>
    </row>
    <row r="392" spans="2:12" x14ac:dyDescent="0.25">
      <c r="L392" s="22"/>
    </row>
    <row r="393" spans="2:12" x14ac:dyDescent="0.25">
      <c r="B393" s="46" t="s">
        <v>113</v>
      </c>
      <c r="C393" s="46">
        <v>2021</v>
      </c>
      <c r="D393" s="46">
        <f t="shared" ref="D393" si="195">+C393+1</f>
        <v>2022</v>
      </c>
      <c r="E393" s="46">
        <f t="shared" ref="E393" si="196">+D393+1</f>
        <v>2023</v>
      </c>
      <c r="F393" s="46">
        <f t="shared" ref="F393" si="197">+E393+1</f>
        <v>2024</v>
      </c>
      <c r="G393" s="46">
        <f t="shared" ref="G393" si="198">+F393+1</f>
        <v>2025</v>
      </c>
      <c r="H393" s="46">
        <f t="shared" ref="H393" si="199">+G393+1</f>
        <v>2026</v>
      </c>
      <c r="I393" s="46">
        <f t="shared" ref="I393" si="200">+H393+1</f>
        <v>2027</v>
      </c>
      <c r="J393" s="46">
        <f t="shared" ref="J393" si="201">+I393+1</f>
        <v>2028</v>
      </c>
      <c r="K393" s="46">
        <f t="shared" ref="K393" si="202">+J393+1</f>
        <v>2029</v>
      </c>
      <c r="L393" s="22"/>
    </row>
    <row r="394" spans="2:12" x14ac:dyDescent="0.25">
      <c r="B394" s="46" t="s">
        <v>110</v>
      </c>
      <c r="C394" s="62">
        <f>$E$386*C376</f>
        <v>0.16029093172282224</v>
      </c>
      <c r="D394" s="62">
        <f t="shared" ref="D394:K394" si="203">$E$386*D376</f>
        <v>0.39601289013873731</v>
      </c>
      <c r="E394" s="62">
        <f t="shared" si="203"/>
        <v>0.90517232031711381</v>
      </c>
      <c r="F394" s="62">
        <f t="shared" si="203"/>
        <v>1.5369071688717661</v>
      </c>
      <c r="G394" s="62">
        <f t="shared" si="203"/>
        <v>1.9517778156837768</v>
      </c>
      <c r="H394" s="62">
        <f t="shared" si="203"/>
        <v>2.3666484624957875</v>
      </c>
      <c r="I394" s="62">
        <f t="shared" si="203"/>
        <v>2.7815191093077978</v>
      </c>
      <c r="J394" s="62">
        <f>$E$386*J376</f>
        <v>2.7815191093077978</v>
      </c>
      <c r="K394" s="62">
        <f t="shared" si="203"/>
        <v>2.7815191093077978</v>
      </c>
      <c r="L394" s="22"/>
    </row>
    <row r="395" spans="2:12" x14ac:dyDescent="0.25">
      <c r="L395" s="22"/>
    </row>
    <row r="396" spans="2:12" x14ac:dyDescent="0.25">
      <c r="B396" s="71" t="s">
        <v>64</v>
      </c>
      <c r="C396" s="71"/>
      <c r="L396" s="22"/>
    </row>
    <row r="397" spans="2:12" x14ac:dyDescent="0.25">
      <c r="B397" s="46" t="s">
        <v>46</v>
      </c>
      <c r="C397" s="57">
        <f>F394</f>
        <v>1.5369071688717661</v>
      </c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25">
      <c r="B398" s="46" t="s">
        <v>47</v>
      </c>
      <c r="C398" s="57">
        <f>K394</f>
        <v>2.7815191093077978</v>
      </c>
    </row>
    <row r="400" spans="2:12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31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3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31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31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31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31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31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31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31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31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31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31" ht="19.2" x14ac:dyDescent="0.35">
      <c r="B413" s="17" t="s">
        <v>44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31" ht="19.2" x14ac:dyDescent="0.35">
      <c r="B414" s="40" t="s">
        <v>108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31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31" x14ac:dyDescent="0.25">
      <c r="A416" s="38"/>
      <c r="B416" s="72" t="s">
        <v>107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  <row r="417" spans="1:31" x14ac:dyDescent="0.25">
      <c r="A417" s="38"/>
      <c r="B417" s="72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</row>
    <row r="418" spans="1:31" ht="14.4" thickBot="1" x14ac:dyDescent="0.3">
      <c r="A418" s="16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</row>
    <row r="419" spans="1:31" ht="19.2" x14ac:dyDescent="0.35">
      <c r="A419" s="172">
        <v>6.2</v>
      </c>
      <c r="B419" s="17" t="s">
        <v>45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31" s="38" customFormat="1" ht="19.2" x14ac:dyDescent="0.35">
      <c r="A420" s="173"/>
      <c r="B420" s="40" t="s">
        <v>106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</row>
    <row r="421" spans="1:31" ht="19.2" customHeight="1" x14ac:dyDescent="0.25"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31" ht="19.2" customHeight="1" x14ac:dyDescent="0.25">
      <c r="B422" s="20" t="s">
        <v>1</v>
      </c>
      <c r="C422" s="75">
        <f>21506000*4.87</f>
        <v>104734220</v>
      </c>
      <c r="D422" s="15" t="s">
        <v>87</v>
      </c>
      <c r="E422" s="19"/>
      <c r="F422" s="19"/>
      <c r="G422" s="19"/>
      <c r="H422" s="19"/>
      <c r="I422" s="19"/>
      <c r="J422" s="19"/>
      <c r="K422" s="19"/>
      <c r="L422" s="19"/>
    </row>
    <row r="423" spans="1:31" x14ac:dyDescent="0.25">
      <c r="B423" s="20" t="s">
        <v>2</v>
      </c>
      <c r="C423" s="57">
        <f>C422/D439</f>
        <v>9.2473494054748215</v>
      </c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31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N424" s="21" t="s">
        <v>118</v>
      </c>
      <c r="W424" s="21" t="s">
        <v>119</v>
      </c>
    </row>
    <row r="425" spans="1:31" x14ac:dyDescent="0.25">
      <c r="B425" s="33"/>
      <c r="C425" s="33">
        <v>2014</v>
      </c>
      <c r="D425" s="33">
        <f t="shared" ref="D425" si="204">+C425+1</f>
        <v>2015</v>
      </c>
      <c r="E425" s="33">
        <f t="shared" ref="E425" si="205">+D425+1</f>
        <v>2016</v>
      </c>
      <c r="F425" s="33">
        <f t="shared" ref="F425" si="206">+E425+1</f>
        <v>2017</v>
      </c>
      <c r="G425" s="33">
        <f t="shared" ref="G425" si="207">+F425+1</f>
        <v>2018</v>
      </c>
      <c r="H425" s="33">
        <f t="shared" ref="H425" si="208">+G425+1</f>
        <v>2019</v>
      </c>
      <c r="I425" s="33">
        <f t="shared" ref="I425" si="209">+H425+1</f>
        <v>2020</v>
      </c>
      <c r="J425" s="33">
        <f t="shared" ref="J425" si="210">+I425+1</f>
        <v>2021</v>
      </c>
      <c r="K425" s="33">
        <f t="shared" ref="K425" si="211">+J425+1</f>
        <v>2022</v>
      </c>
      <c r="L425" s="33">
        <f t="shared" ref="L425" si="212">+K425+1</f>
        <v>2023</v>
      </c>
    </row>
    <row r="426" spans="1:31" x14ac:dyDescent="0.25">
      <c r="B426" s="33" t="s">
        <v>112</v>
      </c>
      <c r="C426" s="75">
        <v>0</v>
      </c>
      <c r="D426" s="75">
        <v>17</v>
      </c>
      <c r="E426" s="75">
        <v>42</v>
      </c>
      <c r="F426" s="75">
        <v>96</v>
      </c>
      <c r="G426" s="75">
        <v>163</v>
      </c>
      <c r="H426" s="75">
        <v>207</v>
      </c>
      <c r="I426" s="19"/>
      <c r="J426" s="19"/>
      <c r="K426" s="19"/>
      <c r="L426" s="19"/>
    </row>
    <row r="427" spans="1:31" x14ac:dyDescent="0.25">
      <c r="B427" s="33" t="s">
        <v>109</v>
      </c>
      <c r="C427" s="19"/>
      <c r="D427" s="19"/>
      <c r="E427" s="19"/>
      <c r="F427" s="19"/>
      <c r="G427" s="19"/>
      <c r="H427" s="19"/>
      <c r="I427" s="76">
        <f>$H426+(H426-G426)</f>
        <v>251</v>
      </c>
      <c r="J427" s="76">
        <f>I427+($H426-$G426)</f>
        <v>295</v>
      </c>
      <c r="K427" s="76">
        <f>J427</f>
        <v>295</v>
      </c>
      <c r="L427" s="76">
        <f>J427</f>
        <v>295</v>
      </c>
    </row>
    <row r="428" spans="1:31" x14ac:dyDescent="0.25">
      <c r="B428" s="19"/>
      <c r="C428" s="19"/>
      <c r="D428" s="19"/>
      <c r="E428" s="19"/>
      <c r="F428" s="19"/>
      <c r="G428" s="19"/>
      <c r="H428" s="19"/>
      <c r="I428" s="22"/>
      <c r="J428" s="22"/>
      <c r="K428" s="22"/>
      <c r="L428" s="22"/>
    </row>
    <row r="429" spans="1:31" x14ac:dyDescent="0.25">
      <c r="B429" s="33" t="s">
        <v>3</v>
      </c>
      <c r="C429" s="33">
        <v>2021</v>
      </c>
      <c r="D429" s="33">
        <f t="shared" ref="D429" si="213">+C429+1</f>
        <v>2022</v>
      </c>
      <c r="E429" s="33">
        <f t="shared" ref="E429" si="214">+D429+1</f>
        <v>2023</v>
      </c>
      <c r="F429" s="33">
        <f t="shared" ref="F429" si="215">+E429+1</f>
        <v>2024</v>
      </c>
      <c r="G429" s="33">
        <f t="shared" ref="G429" si="216">+F429+1</f>
        <v>2025</v>
      </c>
      <c r="H429" s="33">
        <f t="shared" ref="H429" si="217">+G429+1</f>
        <v>2026</v>
      </c>
      <c r="I429" s="33">
        <f t="shared" ref="I429" si="218">+H429+1</f>
        <v>2027</v>
      </c>
      <c r="J429" s="33">
        <f t="shared" ref="J429" si="219">+I429+1</f>
        <v>2028</v>
      </c>
      <c r="K429" s="33">
        <f t="shared" ref="K429" si="220">+J429+1</f>
        <v>2029</v>
      </c>
      <c r="L429" s="22"/>
    </row>
    <row r="430" spans="1:31" x14ac:dyDescent="0.25">
      <c r="B430" s="33" t="s">
        <v>110</v>
      </c>
      <c r="C430" s="62">
        <f>$C$369*(D426/$L$427)</f>
        <v>0.5328981013324473</v>
      </c>
      <c r="D430" s="62">
        <f t="shared" ref="D430:G430" si="221">$C$369*(E426/$L$427)</f>
        <v>1.3165717797625169</v>
      </c>
      <c r="E430" s="62">
        <f t="shared" si="221"/>
        <v>3.009306925171467</v>
      </c>
      <c r="F430" s="62">
        <f t="shared" si="221"/>
        <v>5.1095523833640533</v>
      </c>
      <c r="G430" s="62">
        <f t="shared" si="221"/>
        <v>6.4888180574009766</v>
      </c>
      <c r="H430" s="62">
        <f>$C$369*(I427/$L$427)</f>
        <v>7.8680837314378991</v>
      </c>
      <c r="I430" s="62">
        <f t="shared" ref="I430:K430" si="222">$C$369*(J427/$L$427)</f>
        <v>9.2473494054748215</v>
      </c>
      <c r="J430" s="62">
        <f t="shared" si="222"/>
        <v>9.2473494054748215</v>
      </c>
      <c r="K430" s="62">
        <f t="shared" si="222"/>
        <v>9.2473494054748215</v>
      </c>
      <c r="L430" s="22"/>
    </row>
    <row r="431" spans="1:31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22"/>
    </row>
    <row r="432" spans="1:31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22"/>
    </row>
    <row r="433" spans="2:12" x14ac:dyDescent="0.25">
      <c r="B433" s="33" t="s">
        <v>119</v>
      </c>
      <c r="C433" s="34" t="s">
        <v>4</v>
      </c>
      <c r="D433" s="34" t="s">
        <v>5</v>
      </c>
      <c r="E433" s="34" t="s">
        <v>6</v>
      </c>
      <c r="F433" s="34" t="s">
        <v>7</v>
      </c>
      <c r="G433" s="34" t="s">
        <v>8</v>
      </c>
      <c r="H433" s="34" t="s">
        <v>9</v>
      </c>
      <c r="I433" s="34" t="s">
        <v>10</v>
      </c>
      <c r="J433" s="23"/>
      <c r="K433" s="23"/>
      <c r="L433" s="22"/>
    </row>
    <row r="434" spans="2:12" x14ac:dyDescent="0.25">
      <c r="B434" s="33" t="s">
        <v>111</v>
      </c>
      <c r="C434" s="77">
        <v>42.981936611508168</v>
      </c>
      <c r="D434" s="77">
        <v>68.619644605524897</v>
      </c>
      <c r="E434" s="77">
        <v>85.431594699021275</v>
      </c>
      <c r="F434" s="77">
        <v>95.459525064346863</v>
      </c>
      <c r="G434" s="77">
        <v>100</v>
      </c>
      <c r="H434" s="77">
        <v>100</v>
      </c>
      <c r="I434" s="77">
        <v>100</v>
      </c>
      <c r="J434" s="19"/>
      <c r="K434" s="19"/>
      <c r="L434" s="19"/>
    </row>
    <row r="435" spans="2:12" x14ac:dyDescent="0.25">
      <c r="B435" s="33" t="s">
        <v>110</v>
      </c>
      <c r="C435" s="41">
        <f>C434</f>
        <v>42.981936611508168</v>
      </c>
      <c r="D435" s="41">
        <f t="shared" ref="D435:I435" si="223">D434</f>
        <v>68.619644605524897</v>
      </c>
      <c r="E435" s="41">
        <f t="shared" si="223"/>
        <v>85.431594699021275</v>
      </c>
      <c r="F435" s="41">
        <f t="shared" si="223"/>
        <v>95.459525064346863</v>
      </c>
      <c r="G435" s="41">
        <f t="shared" si="223"/>
        <v>100</v>
      </c>
      <c r="H435" s="41">
        <f t="shared" si="223"/>
        <v>100</v>
      </c>
      <c r="I435" s="41">
        <f t="shared" si="223"/>
        <v>100</v>
      </c>
      <c r="J435" s="19"/>
      <c r="K435" s="19"/>
      <c r="L435" s="19"/>
    </row>
    <row r="436" spans="2:12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x14ac:dyDescent="0.25">
      <c r="B438" s="35" t="s">
        <v>114</v>
      </c>
      <c r="C438" s="34" t="s">
        <v>115</v>
      </c>
      <c r="D438" s="34" t="s">
        <v>116</v>
      </c>
      <c r="E438" s="73" t="s">
        <v>67</v>
      </c>
      <c r="F438" s="19"/>
      <c r="G438" s="19"/>
      <c r="H438" s="19"/>
      <c r="I438" s="19"/>
      <c r="J438" s="19"/>
      <c r="K438" s="19"/>
      <c r="L438" s="19"/>
    </row>
    <row r="439" spans="2:12" x14ac:dyDescent="0.25">
      <c r="B439" s="35" t="s">
        <v>111</v>
      </c>
      <c r="C439" s="79">
        <v>1690.460465116279</v>
      </c>
      <c r="D439" s="80">
        <v>11325863.81325582</v>
      </c>
      <c r="E439" s="56">
        <f>SUM(Indicatori!M14:M15)/L373</f>
        <v>0.30079096045197784</v>
      </c>
      <c r="F439" s="19"/>
      <c r="G439" s="19"/>
      <c r="H439" s="19"/>
      <c r="I439" s="19"/>
      <c r="J439" s="19"/>
      <c r="K439" s="19"/>
      <c r="L439" s="19"/>
    </row>
    <row r="440" spans="2:12" x14ac:dyDescent="0.25">
      <c r="B440" s="35" t="s">
        <v>110</v>
      </c>
      <c r="C440" s="24">
        <f>C439</f>
        <v>1690.460465116279</v>
      </c>
      <c r="D440" s="42">
        <f>D439</f>
        <v>11325863.81325582</v>
      </c>
      <c r="E440" s="42">
        <f>E439</f>
        <v>0.30079096045197784</v>
      </c>
      <c r="F440" s="19"/>
      <c r="G440" s="19"/>
      <c r="H440" s="19"/>
      <c r="I440" s="19"/>
      <c r="J440" s="19"/>
      <c r="K440" s="19"/>
      <c r="L440" s="19"/>
    </row>
    <row r="441" spans="2:12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ht="14.4" thickBot="1" x14ac:dyDescent="0.3">
      <c r="L442" s="19"/>
    </row>
    <row r="443" spans="2:12" x14ac:dyDescent="0.25">
      <c r="B443" s="170" t="s">
        <v>48</v>
      </c>
      <c r="C443" s="171"/>
      <c r="E443" s="81" t="s">
        <v>65</v>
      </c>
      <c r="F443" s="15" t="s">
        <v>66</v>
      </c>
    </row>
    <row r="444" spans="2:12" ht="15" customHeight="1" thickBot="1" x14ac:dyDescent="0.3">
      <c r="B444" s="54" t="s">
        <v>69</v>
      </c>
      <c r="C444" s="55" t="s">
        <v>67</v>
      </c>
      <c r="E444" s="81" t="s">
        <v>67</v>
      </c>
      <c r="F444" s="15" t="s">
        <v>68</v>
      </c>
    </row>
    <row r="447" spans="2:12" x14ac:dyDescent="0.25">
      <c r="B447" s="46" t="s">
        <v>113</v>
      </c>
      <c r="C447" s="46">
        <v>2021</v>
      </c>
      <c r="D447" s="46">
        <f t="shared" ref="D447" si="224">+C447+1</f>
        <v>2022</v>
      </c>
      <c r="E447" s="46">
        <f t="shared" ref="E447" si="225">+D447+1</f>
        <v>2023</v>
      </c>
      <c r="F447" s="46">
        <f t="shared" ref="F447" si="226">+E447+1</f>
        <v>2024</v>
      </c>
      <c r="G447" s="46">
        <f t="shared" ref="G447" si="227">+F447+1</f>
        <v>2025</v>
      </c>
      <c r="H447" s="46">
        <f t="shared" ref="H447" si="228">+G447+1</f>
        <v>2026</v>
      </c>
      <c r="I447" s="46">
        <f t="shared" ref="I447" si="229">+H447+1</f>
        <v>2027</v>
      </c>
      <c r="J447" s="46">
        <f t="shared" ref="J447" si="230">+I447+1</f>
        <v>2028</v>
      </c>
      <c r="K447" s="46">
        <f t="shared" ref="K447" si="231">+J447+1</f>
        <v>2029</v>
      </c>
    </row>
    <row r="448" spans="2:12" x14ac:dyDescent="0.25">
      <c r="B448" s="46" t="s">
        <v>110</v>
      </c>
      <c r="C448" s="62">
        <f>$E$440*C430</f>
        <v>0.16029093172282224</v>
      </c>
      <c r="D448" s="62">
        <f t="shared" ref="D448:K448" si="232">$E$440*D430</f>
        <v>0.39601289013873731</v>
      </c>
      <c r="E448" s="62">
        <f t="shared" si="232"/>
        <v>0.90517232031711381</v>
      </c>
      <c r="F448" s="62">
        <f t="shared" si="232"/>
        <v>1.5369071688717661</v>
      </c>
      <c r="G448" s="62">
        <f t="shared" si="232"/>
        <v>1.9517778156837768</v>
      </c>
      <c r="H448" s="62">
        <f t="shared" si="232"/>
        <v>2.3666484624957875</v>
      </c>
      <c r="I448" s="62">
        <f t="shared" si="232"/>
        <v>2.7815191093077978</v>
      </c>
      <c r="J448" s="62">
        <f t="shared" si="232"/>
        <v>2.7815191093077978</v>
      </c>
      <c r="K448" s="62">
        <f t="shared" si="232"/>
        <v>2.7815191093077978</v>
      </c>
    </row>
    <row r="450" spans="2:12" x14ac:dyDescent="0.25">
      <c r="B450" s="71" t="s">
        <v>69</v>
      </c>
      <c r="C450" s="71"/>
    </row>
    <row r="451" spans="2:12" x14ac:dyDescent="0.25">
      <c r="B451" s="46" t="s">
        <v>46</v>
      </c>
      <c r="C451" s="57">
        <f>F448</f>
        <v>1.5369071688717661</v>
      </c>
      <c r="D451" s="38"/>
      <c r="E451" s="38"/>
      <c r="F451" s="38"/>
      <c r="G451" s="38"/>
      <c r="H451" s="38"/>
      <c r="I451" s="38"/>
      <c r="J451" s="38"/>
      <c r="K451" s="38"/>
    </row>
    <row r="452" spans="2:12" x14ac:dyDescent="0.25">
      <c r="B452" s="46" t="s">
        <v>47</v>
      </c>
      <c r="C452" s="57">
        <f>K448</f>
        <v>2.7815191093077978</v>
      </c>
    </row>
    <row r="454" spans="2:12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31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31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31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31" ht="19.2" x14ac:dyDescent="0.35">
      <c r="B468" s="17" t="s">
        <v>45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31" ht="19.2" x14ac:dyDescent="0.35">
      <c r="B469" s="40" t="s">
        <v>108</v>
      </c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31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31" x14ac:dyDescent="0.25">
      <c r="B471" s="72" t="s">
        <v>107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31" ht="14.4" thickBot="1" x14ac:dyDescent="0.3">
      <c r="A472" s="16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</row>
  </sheetData>
  <mergeCells count="25">
    <mergeCell ref="B28:C28"/>
    <mergeCell ref="B171:C171"/>
    <mergeCell ref="A310:A311"/>
    <mergeCell ref="B237:C237"/>
    <mergeCell ref="A320:A321"/>
    <mergeCell ref="B125:C125"/>
    <mergeCell ref="A259:A260"/>
    <mergeCell ref="B288:C288"/>
    <mergeCell ref="B76:C76"/>
    <mergeCell ref="B52:U53"/>
    <mergeCell ref="B100:U101"/>
    <mergeCell ref="A4:A5"/>
    <mergeCell ref="A147:A148"/>
    <mergeCell ref="A213:A214"/>
    <mergeCell ref="A264:A265"/>
    <mergeCell ref="A99:A100"/>
    <mergeCell ref="A196:A197"/>
    <mergeCell ref="A201:A202"/>
    <mergeCell ref="A51:A52"/>
    <mergeCell ref="B343:C343"/>
    <mergeCell ref="B389:C389"/>
    <mergeCell ref="B443:C443"/>
    <mergeCell ref="A365:A366"/>
    <mergeCell ref="A419:A420"/>
    <mergeCell ref="B344:B345"/>
  </mergeCells>
  <phoneticPr fontId="29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workbookViewId="0">
      <selection activeCell="M23" sqref="M23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88" t="s">
        <v>89</v>
      </c>
      <c r="C2" s="88"/>
    </row>
    <row r="3" spans="2:25" x14ac:dyDescent="0.3">
      <c r="B3" s="185" t="s">
        <v>22</v>
      </c>
      <c r="C3" s="186"/>
      <c r="D3" s="187"/>
      <c r="E3" s="188" t="s">
        <v>17</v>
      </c>
      <c r="F3" s="25" t="s">
        <v>12</v>
      </c>
      <c r="G3" s="26"/>
      <c r="H3" s="26"/>
      <c r="I3" s="27"/>
      <c r="J3" s="28" t="s">
        <v>13</v>
      </c>
      <c r="K3" s="26"/>
      <c r="L3" s="26"/>
      <c r="M3" s="27"/>
      <c r="N3" s="25" t="s">
        <v>14</v>
      </c>
      <c r="O3" s="26"/>
      <c r="P3" s="26"/>
      <c r="Q3" s="27"/>
      <c r="R3" s="25" t="s">
        <v>15</v>
      </c>
      <c r="S3" s="26"/>
      <c r="T3" s="26"/>
      <c r="U3" s="27"/>
      <c r="V3" s="25" t="s">
        <v>16</v>
      </c>
      <c r="W3" s="26"/>
      <c r="X3" s="26"/>
      <c r="Y3" s="27"/>
    </row>
    <row r="4" spans="2:25" ht="15" thickBot="1" x14ac:dyDescent="0.35">
      <c r="B4" s="36" t="s">
        <v>21</v>
      </c>
      <c r="C4" s="120" t="s">
        <v>97</v>
      </c>
      <c r="D4" s="37" t="s">
        <v>11</v>
      </c>
      <c r="E4" s="189"/>
      <c r="F4" s="102">
        <v>2020</v>
      </c>
      <c r="G4" s="103">
        <v>2021</v>
      </c>
      <c r="H4" s="103">
        <v>2022</v>
      </c>
      <c r="I4" s="104">
        <v>2023</v>
      </c>
      <c r="J4" s="32">
        <v>2020</v>
      </c>
      <c r="K4" s="30">
        <v>2021</v>
      </c>
      <c r="L4" s="30">
        <v>2022</v>
      </c>
      <c r="M4" s="31">
        <v>2023</v>
      </c>
      <c r="N4" s="29">
        <v>2020</v>
      </c>
      <c r="O4" s="30">
        <v>2021</v>
      </c>
      <c r="P4" s="30">
        <v>2022</v>
      </c>
      <c r="Q4" s="31">
        <v>2023</v>
      </c>
      <c r="R4" s="29">
        <v>2020</v>
      </c>
      <c r="S4" s="30">
        <v>2021</v>
      </c>
      <c r="T4" s="30">
        <v>2022</v>
      </c>
      <c r="U4" s="31">
        <v>2023</v>
      </c>
      <c r="V4" s="29">
        <v>2020</v>
      </c>
      <c r="W4" s="30">
        <v>2021</v>
      </c>
      <c r="X4" s="30">
        <v>2022</v>
      </c>
      <c r="Y4" s="31">
        <v>2023</v>
      </c>
    </row>
    <row r="5" spans="2:25" ht="15" thickBot="1" x14ac:dyDescent="0.35">
      <c r="B5" s="129" t="s">
        <v>18</v>
      </c>
      <c r="C5" s="130">
        <v>1</v>
      </c>
      <c r="D5" s="131" t="s">
        <v>20</v>
      </c>
      <c r="E5" s="132">
        <v>270</v>
      </c>
      <c r="F5" s="133">
        <f>J5/$E$5</f>
        <v>3.7037037037037038E-3</v>
      </c>
      <c r="G5" s="134">
        <f>K5/$E$5</f>
        <v>7.4074074074074077E-3</v>
      </c>
      <c r="H5" s="134">
        <f>L5/$E$5</f>
        <v>2.2222222222222223E-2</v>
      </c>
      <c r="I5" s="135">
        <f>M5/$E$5</f>
        <v>2.2222222222222223E-2</v>
      </c>
      <c r="J5" s="136">
        <v>1</v>
      </c>
      <c r="K5" s="137">
        <v>2</v>
      </c>
      <c r="L5" s="137">
        <v>6</v>
      </c>
      <c r="M5" s="138">
        <v>6</v>
      </c>
      <c r="N5" s="136">
        <v>0</v>
      </c>
      <c r="O5" s="137">
        <v>0</v>
      </c>
      <c r="P5" s="137">
        <v>0</v>
      </c>
      <c r="Q5" s="138">
        <v>0</v>
      </c>
      <c r="R5" s="136">
        <v>1</v>
      </c>
      <c r="S5" s="137">
        <v>2</v>
      </c>
      <c r="T5" s="137">
        <v>6</v>
      </c>
      <c r="U5" s="138">
        <v>6</v>
      </c>
      <c r="V5" s="136">
        <v>0</v>
      </c>
      <c r="W5" s="137">
        <v>0</v>
      </c>
      <c r="X5" s="137">
        <v>0</v>
      </c>
      <c r="Y5" s="139">
        <v>0</v>
      </c>
    </row>
    <row r="6" spans="2:25" ht="15" thickBot="1" x14ac:dyDescent="0.35">
      <c r="B6" s="129" t="s">
        <v>19</v>
      </c>
      <c r="C6" s="130">
        <v>2</v>
      </c>
      <c r="D6" s="131" t="s">
        <v>20</v>
      </c>
      <c r="E6" s="132">
        <v>4574</v>
      </c>
      <c r="F6" s="133">
        <f>J6/$E$6</f>
        <v>0.52547234740082416</v>
      </c>
      <c r="G6" s="134">
        <f>K6/$E$6</f>
        <v>0.61639221282322143</v>
      </c>
      <c r="H6" s="134">
        <f>L6/$E$6</f>
        <v>0.76957567857614662</v>
      </c>
      <c r="I6" s="135">
        <f>M6/$E$6</f>
        <v>0.98303465296746573</v>
      </c>
      <c r="J6" s="136">
        <v>2403.5105170113698</v>
      </c>
      <c r="K6" s="137">
        <v>2819.377981453415</v>
      </c>
      <c r="L6" s="137">
        <v>3520.0391538072945</v>
      </c>
      <c r="M6" s="138">
        <v>4496.4005026731884</v>
      </c>
      <c r="N6" s="136">
        <v>2071</v>
      </c>
      <c r="O6" s="137">
        <v>2071</v>
      </c>
      <c r="P6" s="137">
        <v>2071</v>
      </c>
      <c r="Q6" s="138">
        <v>2071</v>
      </c>
      <c r="R6" s="136">
        <v>332.5105170113697</v>
      </c>
      <c r="S6" s="137">
        <v>748.37798145341492</v>
      </c>
      <c r="T6" s="137">
        <v>835.0391538072945</v>
      </c>
      <c r="U6" s="138">
        <v>878.39228912082683</v>
      </c>
      <c r="V6" s="136">
        <v>0</v>
      </c>
      <c r="W6" s="137">
        <v>0</v>
      </c>
      <c r="X6" s="137">
        <v>614</v>
      </c>
      <c r="Y6" s="139">
        <v>1547.0082135523614</v>
      </c>
    </row>
    <row r="7" spans="2:25" x14ac:dyDescent="0.3">
      <c r="B7" s="140" t="s">
        <v>52</v>
      </c>
      <c r="C7" s="141">
        <v>3</v>
      </c>
      <c r="D7" s="142" t="s">
        <v>20</v>
      </c>
      <c r="E7" s="143">
        <v>33385</v>
      </c>
      <c r="F7" s="144">
        <f t="shared" ref="F7:H7" si="0">J7/$E$7</f>
        <v>0.26936562613663118</v>
      </c>
      <c r="G7" s="145">
        <f t="shared" si="0"/>
        <v>0.52865572648109682</v>
      </c>
      <c r="H7" s="145">
        <f t="shared" si="0"/>
        <v>0.58818973448297962</v>
      </c>
      <c r="I7" s="146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43">
        <v>19707.142857142848</v>
      </c>
      <c r="N7" s="8">
        <v>2610</v>
      </c>
      <c r="O7" s="6">
        <v>2610</v>
      </c>
      <c r="P7" s="6">
        <v>2610</v>
      </c>
      <c r="Q7" s="43">
        <v>2610</v>
      </c>
      <c r="R7" s="8">
        <v>6382.7714285714319</v>
      </c>
      <c r="S7" s="6">
        <v>15039.171428571417</v>
      </c>
      <c r="T7" s="6">
        <v>17026.714285714275</v>
      </c>
      <c r="U7" s="43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89" t="s">
        <v>52</v>
      </c>
      <c r="C8" s="123">
        <v>3</v>
      </c>
      <c r="D8" s="9" t="s">
        <v>88</v>
      </c>
      <c r="E8" s="93">
        <v>17621</v>
      </c>
      <c r="F8" s="90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105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44">
        <v>27986.720430107525</v>
      </c>
      <c r="N8" s="13">
        <v>20471</v>
      </c>
      <c r="O8" s="11">
        <v>20471</v>
      </c>
      <c r="P8" s="11">
        <v>20471</v>
      </c>
      <c r="Q8" s="44">
        <v>20471</v>
      </c>
      <c r="R8" s="13">
        <v>5225</v>
      </c>
      <c r="S8" s="11">
        <v>7515.7204301075271</v>
      </c>
      <c r="T8" s="11">
        <v>7515.7204301075271</v>
      </c>
      <c r="U8" s="44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29" t="s">
        <v>57</v>
      </c>
      <c r="C9" s="130">
        <v>4</v>
      </c>
      <c r="D9" s="131" t="s">
        <v>20</v>
      </c>
      <c r="E9" s="132">
        <v>50</v>
      </c>
      <c r="F9" s="133">
        <f t="shared" ref="F9:H9" si="2">J9/$E$9</f>
        <v>4.3200000000000002E-2</v>
      </c>
      <c r="G9" s="134">
        <f t="shared" si="2"/>
        <v>0.29043237607510636</v>
      </c>
      <c r="H9" s="134">
        <f t="shared" si="2"/>
        <v>0.517114001590669</v>
      </c>
      <c r="I9" s="135">
        <f>M9/$E$9</f>
        <v>0.97839997061970763</v>
      </c>
      <c r="J9" s="136">
        <v>2.16</v>
      </c>
      <c r="K9" s="137">
        <v>14.521618803755318</v>
      </c>
      <c r="L9" s="137">
        <v>25.855700079533452</v>
      </c>
      <c r="M9" s="138">
        <v>48.919998530985382</v>
      </c>
      <c r="N9" s="136">
        <v>2.16</v>
      </c>
      <c r="O9" s="137">
        <v>2.16</v>
      </c>
      <c r="P9" s="137">
        <v>2.16</v>
      </c>
      <c r="Q9" s="138">
        <v>2.16</v>
      </c>
      <c r="R9" s="136">
        <v>0</v>
      </c>
      <c r="S9" s="137">
        <v>12.361618803755318</v>
      </c>
      <c r="T9" s="137">
        <v>23.695700079533452</v>
      </c>
      <c r="U9" s="138">
        <v>46.759998530985378</v>
      </c>
      <c r="V9" s="136">
        <v>0</v>
      </c>
      <c r="W9" s="137">
        <v>0</v>
      </c>
      <c r="X9" s="137">
        <v>0</v>
      </c>
      <c r="Y9" s="139">
        <v>0</v>
      </c>
    </row>
    <row r="10" spans="2:25" x14ac:dyDescent="0.3">
      <c r="B10" s="140" t="s">
        <v>91</v>
      </c>
      <c r="C10" s="141">
        <v>10</v>
      </c>
      <c r="D10" s="142" t="s">
        <v>20</v>
      </c>
      <c r="E10" s="143">
        <v>42912</v>
      </c>
      <c r="F10" s="144">
        <f t="shared" ref="F10:H10" si="3">J10/$E$10</f>
        <v>0.30587894891183265</v>
      </c>
      <c r="G10" s="145">
        <f t="shared" si="3"/>
        <v>0.47915141301683284</v>
      </c>
      <c r="H10" s="145">
        <f t="shared" si="3"/>
        <v>0.65507916570727909</v>
      </c>
      <c r="I10" s="146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43">
        <v>32706.317838406485</v>
      </c>
      <c r="N10" s="8">
        <v>2151</v>
      </c>
      <c r="O10" s="6">
        <v>2151</v>
      </c>
      <c r="P10" s="6">
        <v>2151</v>
      </c>
      <c r="Q10" s="43">
        <v>2151</v>
      </c>
      <c r="R10" s="8">
        <v>10974.877455704562</v>
      </c>
      <c r="S10" s="6">
        <v>18410.345435378331</v>
      </c>
      <c r="T10" s="6">
        <v>25959.757158830762</v>
      </c>
      <c r="U10" s="43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89" t="s">
        <v>91</v>
      </c>
      <c r="C11" s="123">
        <v>10</v>
      </c>
      <c r="D11" s="9" t="s">
        <v>88</v>
      </c>
      <c r="E11" s="93">
        <v>7648</v>
      </c>
      <c r="F11" s="90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105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44">
        <v>3708.0257784835426</v>
      </c>
      <c r="N11" s="13">
        <v>0</v>
      </c>
      <c r="O11" s="11">
        <v>0</v>
      </c>
      <c r="P11" s="11">
        <v>0</v>
      </c>
      <c r="Q11" s="44">
        <v>0</v>
      </c>
      <c r="R11" s="13">
        <v>143.5793363309736</v>
      </c>
      <c r="S11" s="11">
        <v>2275.298166127493</v>
      </c>
      <c r="T11" s="11">
        <v>2803.1182886538122</v>
      </c>
      <c r="U11" s="44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40" t="s">
        <v>62</v>
      </c>
      <c r="C12" s="141">
        <v>10</v>
      </c>
      <c r="D12" s="142" t="s">
        <v>20</v>
      </c>
      <c r="E12" s="143">
        <v>32077</v>
      </c>
      <c r="F12" s="144">
        <f t="shared" ref="F12:H12" si="5">J12/$E$12</f>
        <v>4.3582081705924453E-2</v>
      </c>
      <c r="G12" s="145">
        <f t="shared" si="5"/>
        <v>0.69927258947674609</v>
      </c>
      <c r="H12" s="145">
        <f t="shared" si="5"/>
        <v>1.0090621819536538</v>
      </c>
      <c r="I12" s="146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43">
        <v>35929.068301726242</v>
      </c>
      <c r="N12" s="8">
        <v>0</v>
      </c>
      <c r="O12" s="6">
        <v>0</v>
      </c>
      <c r="P12" s="6">
        <v>0</v>
      </c>
      <c r="Q12" s="43">
        <v>0</v>
      </c>
      <c r="R12" s="8">
        <v>1397.9824348809386</v>
      </c>
      <c r="S12" s="6">
        <v>22430.566852645585</v>
      </c>
      <c r="T12" s="6">
        <v>32367.687610527355</v>
      </c>
      <c r="U12" s="43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89" t="s">
        <v>62</v>
      </c>
      <c r="C13" s="123">
        <v>10</v>
      </c>
      <c r="D13" s="9" t="s">
        <v>88</v>
      </c>
      <c r="E13" s="93">
        <v>5238</v>
      </c>
      <c r="F13" s="90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105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44">
        <v>4003.3597870219864</v>
      </c>
      <c r="N13" s="13">
        <v>0</v>
      </c>
      <c r="O13" s="11">
        <v>0</v>
      </c>
      <c r="P13" s="11">
        <v>0</v>
      </c>
      <c r="Q13" s="44">
        <v>0</v>
      </c>
      <c r="R13" s="13">
        <v>2755.0881903793943</v>
      </c>
      <c r="S13" s="11">
        <v>3620.1409178112026</v>
      </c>
      <c r="T13" s="11">
        <v>3620.1409178112026</v>
      </c>
      <c r="U13" s="44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94" t="s">
        <v>67</v>
      </c>
      <c r="C14" s="121">
        <v>5</v>
      </c>
      <c r="D14" s="95" t="s">
        <v>20</v>
      </c>
      <c r="E14" s="96">
        <v>157</v>
      </c>
      <c r="F14" s="97">
        <f>J14/$E$14</f>
        <v>0.15796178343949044</v>
      </c>
      <c r="G14" s="97">
        <f t="shared" ref="G14:I14" si="7">K14/$E$14</f>
        <v>0.40169851380042482</v>
      </c>
      <c r="H14" s="97">
        <f t="shared" si="7"/>
        <v>0.52653927813163559</v>
      </c>
      <c r="I14" s="97">
        <f t="shared" si="7"/>
        <v>0.56518046709129599</v>
      </c>
      <c r="J14" s="125">
        <v>24.8</v>
      </c>
      <c r="K14" s="126">
        <v>63.066666666666698</v>
      </c>
      <c r="L14" s="126">
        <v>82.666666666666785</v>
      </c>
      <c r="M14" s="127">
        <v>88.733333333333462</v>
      </c>
      <c r="N14" s="125">
        <v>8</v>
      </c>
      <c r="O14" s="126">
        <v>8</v>
      </c>
      <c r="P14" s="126">
        <v>8</v>
      </c>
      <c r="Q14" s="127">
        <v>8</v>
      </c>
      <c r="R14" s="125">
        <v>16.8</v>
      </c>
      <c r="S14" s="126">
        <v>55.066666666666698</v>
      </c>
      <c r="T14" s="126">
        <v>74.666666666666785</v>
      </c>
      <c r="U14" s="127">
        <v>80.733333333333462</v>
      </c>
      <c r="V14" s="125">
        <v>0</v>
      </c>
      <c r="W14" s="126">
        <v>0</v>
      </c>
      <c r="X14" s="126">
        <v>0</v>
      </c>
      <c r="Y14" s="128">
        <v>0</v>
      </c>
    </row>
    <row r="15" spans="2:25" ht="15" thickBot="1" x14ac:dyDescent="0.35">
      <c r="B15" s="89" t="s">
        <v>67</v>
      </c>
      <c r="C15" s="123">
        <v>5</v>
      </c>
      <c r="D15" s="9" t="s">
        <v>88</v>
      </c>
      <c r="E15" s="93">
        <v>7</v>
      </c>
      <c r="F15" s="90">
        <v>0</v>
      </c>
      <c r="G15" s="10">
        <v>0</v>
      </c>
      <c r="H15" s="10">
        <v>0</v>
      </c>
      <c r="I15" s="105">
        <v>0</v>
      </c>
      <c r="J15" s="13">
        <v>0</v>
      </c>
      <c r="K15" s="11">
        <v>0</v>
      </c>
      <c r="L15" s="11">
        <v>0</v>
      </c>
      <c r="M15" s="44">
        <v>0</v>
      </c>
      <c r="N15" s="13">
        <v>0</v>
      </c>
      <c r="O15" s="11">
        <v>0</v>
      </c>
      <c r="P15" s="11">
        <v>0</v>
      </c>
      <c r="Q15" s="44">
        <v>0</v>
      </c>
      <c r="R15" s="13">
        <v>0</v>
      </c>
      <c r="S15" s="11">
        <v>0</v>
      </c>
      <c r="T15" s="11">
        <v>0</v>
      </c>
      <c r="U15" s="44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88" t="s">
        <v>90</v>
      </c>
      <c r="C17" s="88"/>
    </row>
    <row r="18" spans="2:25" x14ac:dyDescent="0.3">
      <c r="B18" s="185" t="s">
        <v>22</v>
      </c>
      <c r="C18" s="186"/>
      <c r="D18" s="187"/>
      <c r="E18" s="190" t="s">
        <v>17</v>
      </c>
      <c r="F18" s="25" t="s">
        <v>12</v>
      </c>
      <c r="G18" s="26"/>
      <c r="H18" s="26"/>
      <c r="I18" s="27"/>
      <c r="J18" s="28" t="s">
        <v>13</v>
      </c>
      <c r="K18" s="26"/>
      <c r="L18" s="26"/>
      <c r="M18" s="27"/>
      <c r="N18" s="25" t="s">
        <v>14</v>
      </c>
      <c r="O18" s="26"/>
      <c r="P18" s="26"/>
      <c r="Q18" s="27"/>
      <c r="R18" s="25" t="s">
        <v>15</v>
      </c>
      <c r="S18" s="26"/>
      <c r="T18" s="26"/>
      <c r="U18" s="27"/>
      <c r="V18" s="25" t="s">
        <v>16</v>
      </c>
      <c r="W18" s="26"/>
      <c r="X18" s="26"/>
      <c r="Y18" s="27"/>
    </row>
    <row r="19" spans="2:25" ht="15" thickBot="1" x14ac:dyDescent="0.35">
      <c r="B19" s="36" t="s">
        <v>21</v>
      </c>
      <c r="C19" s="120"/>
      <c r="D19" s="37" t="s">
        <v>11</v>
      </c>
      <c r="E19" s="191"/>
      <c r="F19" s="29">
        <v>2020</v>
      </c>
      <c r="G19" s="30">
        <v>2021</v>
      </c>
      <c r="H19" s="30">
        <v>2022</v>
      </c>
      <c r="I19" s="31">
        <v>2023</v>
      </c>
      <c r="J19" s="32">
        <v>2020</v>
      </c>
      <c r="K19" s="30">
        <v>2021</v>
      </c>
      <c r="L19" s="30">
        <v>2022</v>
      </c>
      <c r="M19" s="31">
        <v>2023</v>
      </c>
      <c r="N19" s="29">
        <v>2020</v>
      </c>
      <c r="O19" s="30">
        <v>2021</v>
      </c>
      <c r="P19" s="30">
        <v>2022</v>
      </c>
      <c r="Q19" s="31">
        <v>2023</v>
      </c>
      <c r="R19" s="29">
        <v>2020</v>
      </c>
      <c r="S19" s="30">
        <v>2021</v>
      </c>
      <c r="T19" s="30">
        <v>2022</v>
      </c>
      <c r="U19" s="31">
        <v>2023</v>
      </c>
      <c r="V19" s="29">
        <v>2020</v>
      </c>
      <c r="W19" s="30">
        <v>2021</v>
      </c>
      <c r="X19" s="30">
        <v>2022</v>
      </c>
      <c r="Y19" s="31">
        <v>2023</v>
      </c>
    </row>
    <row r="20" spans="2:25" x14ac:dyDescent="0.3">
      <c r="B20" s="94" t="s">
        <v>19</v>
      </c>
      <c r="C20" s="121">
        <v>1</v>
      </c>
      <c r="D20" s="95" t="s">
        <v>88</v>
      </c>
      <c r="E20" s="154">
        <v>95</v>
      </c>
      <c r="F20" s="153">
        <f>J20/$E$20</f>
        <v>0.3948598860544642</v>
      </c>
      <c r="G20" s="145">
        <f t="shared" ref="G20:I20" si="8">K20/$E$20</f>
        <v>1.3126130913838607</v>
      </c>
      <c r="H20" s="145">
        <f t="shared" si="8"/>
        <v>1.5243789556450711</v>
      </c>
      <c r="I20" s="158">
        <f t="shared" si="8"/>
        <v>2.0274071936128863</v>
      </c>
      <c r="J20" s="156">
        <v>37.511689175174098</v>
      </c>
      <c r="K20" s="126">
        <v>124.69824368146676</v>
      </c>
      <c r="L20" s="126">
        <v>144.81600078628176</v>
      </c>
      <c r="M20" s="127">
        <v>192.6036833932242</v>
      </c>
      <c r="N20" s="125">
        <v>31.61</v>
      </c>
      <c r="O20" s="126">
        <v>31.61</v>
      </c>
      <c r="P20" s="126">
        <v>31.61</v>
      </c>
      <c r="Q20" s="127">
        <v>31.61</v>
      </c>
      <c r="R20" s="125">
        <v>5.901689175174095</v>
      </c>
      <c r="S20" s="126">
        <v>93.088243681466764</v>
      </c>
      <c r="T20" s="126">
        <v>113.20600078628176</v>
      </c>
      <c r="U20" s="127">
        <v>157.67241339322419</v>
      </c>
      <c r="V20" s="125">
        <v>0</v>
      </c>
      <c r="W20" s="126">
        <v>0</v>
      </c>
      <c r="X20" s="126">
        <v>0</v>
      </c>
      <c r="Y20" s="128">
        <v>3.3212699999999997</v>
      </c>
    </row>
    <row r="21" spans="2:25" ht="15" thickBot="1" x14ac:dyDescent="0.35">
      <c r="B21" s="110" t="s">
        <v>19</v>
      </c>
      <c r="C21" s="124">
        <v>1</v>
      </c>
      <c r="D21" s="111" t="s">
        <v>20</v>
      </c>
      <c r="E21" s="155">
        <v>327</v>
      </c>
      <c r="F21" s="159">
        <f>J21/$E$21</f>
        <v>0.22939093346435491</v>
      </c>
      <c r="G21" s="10">
        <f t="shared" ref="G21:I21" si="9">K21/$E$21</f>
        <v>0.78706389962473555</v>
      </c>
      <c r="H21" s="10">
        <f t="shared" si="9"/>
        <v>0.90854888065251915</v>
      </c>
      <c r="I21" s="160">
        <f t="shared" si="9"/>
        <v>1.0774619935850429</v>
      </c>
      <c r="J21" s="157">
        <v>75.010835242844053</v>
      </c>
      <c r="K21" s="98">
        <v>257.36989517728853</v>
      </c>
      <c r="L21" s="98">
        <v>297.09548397337375</v>
      </c>
      <c r="M21" s="99">
        <v>352.33007190230904</v>
      </c>
      <c r="N21" s="101">
        <v>55.39</v>
      </c>
      <c r="O21" s="98">
        <v>55.39</v>
      </c>
      <c r="P21" s="98">
        <v>55.39</v>
      </c>
      <c r="Q21" s="99">
        <v>55.39</v>
      </c>
      <c r="R21" s="101">
        <v>19.620835242844052</v>
      </c>
      <c r="S21" s="98">
        <v>201.97989517728854</v>
      </c>
      <c r="T21" s="98">
        <v>241.70548397337376</v>
      </c>
      <c r="U21" s="99">
        <v>289.36684190230903</v>
      </c>
      <c r="V21" s="101">
        <v>0</v>
      </c>
      <c r="W21" s="98">
        <v>0</v>
      </c>
      <c r="X21" s="98">
        <v>0</v>
      </c>
      <c r="Y21" s="100">
        <v>7.5732299999999997</v>
      </c>
    </row>
    <row r="22" spans="2:25" x14ac:dyDescent="0.3">
      <c r="B22" s="92" t="s">
        <v>75</v>
      </c>
      <c r="C22" s="122">
        <v>2</v>
      </c>
      <c r="D22" s="91" t="s">
        <v>88</v>
      </c>
      <c r="E22" s="113">
        <v>4</v>
      </c>
      <c r="F22" s="97">
        <f>J22/$E$22</f>
        <v>0</v>
      </c>
      <c r="G22" s="97">
        <f t="shared" ref="G22:I22" si="10">K22/$E$22</f>
        <v>0.20774355595095481</v>
      </c>
      <c r="H22" s="97">
        <f t="shared" si="10"/>
        <v>0.83097422380381913</v>
      </c>
      <c r="I22" s="97">
        <f t="shared" si="10"/>
        <v>1.1978086774859316</v>
      </c>
      <c r="J22" s="107">
        <v>0</v>
      </c>
      <c r="K22" s="106">
        <v>0.83097422380381925</v>
      </c>
      <c r="L22" s="106">
        <v>3.3238968952152765</v>
      </c>
      <c r="M22" s="109">
        <v>4.7912347099437262</v>
      </c>
      <c r="N22" s="107">
        <v>0</v>
      </c>
      <c r="O22" s="106">
        <v>0</v>
      </c>
      <c r="P22" s="106">
        <v>0</v>
      </c>
      <c r="Q22" s="109">
        <v>0</v>
      </c>
      <c r="R22" s="107">
        <v>0</v>
      </c>
      <c r="S22" s="106">
        <v>0.83097422380381925</v>
      </c>
      <c r="T22" s="106">
        <v>3.3238968952152765</v>
      </c>
      <c r="U22" s="109">
        <v>3.4426074986158222</v>
      </c>
      <c r="V22" s="107">
        <v>0</v>
      </c>
      <c r="W22" s="106">
        <v>0</v>
      </c>
      <c r="X22" s="106">
        <v>0</v>
      </c>
      <c r="Y22" s="108">
        <v>1.3486272113279043</v>
      </c>
    </row>
    <row r="23" spans="2:25" ht="15" thickBot="1" x14ac:dyDescent="0.35">
      <c r="B23" s="110" t="s">
        <v>75</v>
      </c>
      <c r="C23" s="124">
        <v>2</v>
      </c>
      <c r="D23" s="111" t="s">
        <v>20</v>
      </c>
      <c r="E23" s="114">
        <v>28</v>
      </c>
      <c r="F23" s="112">
        <f>J23/$E$23</f>
        <v>0</v>
      </c>
      <c r="G23" s="112">
        <f t="shared" ref="G23:I23" si="11">K23/$E$23</f>
        <v>0.20774355595095481</v>
      </c>
      <c r="H23" s="112">
        <f t="shared" si="11"/>
        <v>0.83097422380381925</v>
      </c>
      <c r="I23" s="112">
        <f t="shared" si="11"/>
        <v>1.213287899423698</v>
      </c>
      <c r="J23" s="101">
        <v>0</v>
      </c>
      <c r="K23" s="98">
        <v>5.8168195666267346</v>
      </c>
      <c r="L23" s="98">
        <v>23.267278266506938</v>
      </c>
      <c r="M23" s="99">
        <v>33.972061183863545</v>
      </c>
      <c r="N23" s="101">
        <v>0</v>
      </c>
      <c r="O23" s="98">
        <v>0</v>
      </c>
      <c r="P23" s="98">
        <v>0</v>
      </c>
      <c r="Q23" s="99">
        <v>0</v>
      </c>
      <c r="R23" s="101">
        <v>0</v>
      </c>
      <c r="S23" s="98">
        <v>5.8168195666267346</v>
      </c>
      <c r="T23" s="98">
        <v>23.267278266506938</v>
      </c>
      <c r="U23" s="99">
        <v>24.098252490310756</v>
      </c>
      <c r="V23" s="101">
        <v>0</v>
      </c>
      <c r="W23" s="98">
        <v>0</v>
      </c>
      <c r="X23" s="98">
        <v>0</v>
      </c>
      <c r="Y23" s="100">
        <v>9.8738086935527907</v>
      </c>
    </row>
  </sheetData>
  <mergeCells count="4">
    <mergeCell ref="B3:D3"/>
    <mergeCell ref="E3:E4"/>
    <mergeCell ref="B18:D18"/>
    <mergeCell ref="E18:E19"/>
  </mergeCells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117" t="s">
        <v>23</v>
      </c>
      <c r="E3" s="118" t="s">
        <v>24</v>
      </c>
      <c r="F3" s="118" t="s">
        <v>94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119" t="s">
        <v>95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49" t="s">
        <v>95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119" t="s">
        <v>95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49" t="s">
        <v>95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119" t="s">
        <v>95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49" t="s">
        <v>95</v>
      </c>
    </row>
    <row r="10" spans="3:6" ht="40.200000000000003" thickBot="1" x14ac:dyDescent="0.35">
      <c r="C10" s="1">
        <v>7</v>
      </c>
      <c r="D10" s="2" t="s">
        <v>92</v>
      </c>
      <c r="E10" s="2" t="s">
        <v>93</v>
      </c>
      <c r="F10" s="119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2021-02-02T18:25:34Z</dcterms:modified>
</cp:coreProperties>
</file>