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"/>
    </mc:Choice>
  </mc:AlternateContent>
  <xr:revisionPtr revIDLastSave="0" documentId="13_ncr:1_{EC590C06-34C5-4E21-B35B-8A6A5B943CD9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C175" i="1"/>
  <c r="E170" i="1"/>
  <c r="F170" i="1"/>
  <c r="G170" i="1"/>
  <c r="H170" i="1"/>
  <c r="I170" i="1"/>
  <c r="J170" i="1"/>
  <c r="K170" i="1"/>
  <c r="I152" i="1"/>
  <c r="J152" i="1"/>
  <c r="K152" i="1"/>
  <c r="H152" i="1"/>
  <c r="D152" i="1"/>
  <c r="E152" i="1"/>
  <c r="F152" i="1"/>
  <c r="G152" i="1"/>
  <c r="C152" i="1"/>
  <c r="G123" i="1"/>
  <c r="H123" i="1"/>
  <c r="I123" i="1"/>
  <c r="J123" i="1"/>
  <c r="K123" i="1"/>
  <c r="I105" i="1"/>
  <c r="J105" i="1"/>
  <c r="K105" i="1"/>
  <c r="H105" i="1"/>
  <c r="D105" i="1"/>
  <c r="E105" i="1"/>
  <c r="F105" i="1"/>
  <c r="G105" i="1"/>
  <c r="C105" i="1"/>
  <c r="C84" i="1"/>
  <c r="C83" i="1"/>
  <c r="D79" i="1"/>
  <c r="E79" i="1"/>
  <c r="F79" i="1"/>
  <c r="G79" i="1"/>
  <c r="H79" i="1"/>
  <c r="I79" i="1"/>
  <c r="J79" i="1"/>
  <c r="K79" i="1"/>
  <c r="I61" i="1"/>
  <c r="J61" i="1"/>
  <c r="K61" i="1"/>
  <c r="H61" i="1"/>
  <c r="D61" i="1"/>
  <c r="E61" i="1"/>
  <c r="F61" i="1"/>
  <c r="G61" i="1"/>
  <c r="C61" i="1"/>
  <c r="C75" i="1"/>
  <c r="B75" i="1"/>
  <c r="C29" i="1"/>
  <c r="B29" i="1"/>
  <c r="E70" i="1" l="1"/>
  <c r="E161" i="1"/>
  <c r="E114" i="1"/>
  <c r="E24" i="1"/>
  <c r="G6" i="2" l="1"/>
  <c r="H6" i="2"/>
  <c r="I6" i="2"/>
  <c r="F6" i="2"/>
  <c r="G12" i="2"/>
  <c r="H12" i="2"/>
  <c r="I12" i="2"/>
  <c r="F12" i="2"/>
  <c r="G5" i="2"/>
  <c r="H5" i="2"/>
  <c r="I5" i="2"/>
  <c r="F5" i="2"/>
  <c r="E162" i="1"/>
  <c r="D162" i="1"/>
  <c r="C162" i="1"/>
  <c r="I157" i="1"/>
  <c r="H157" i="1"/>
  <c r="G157" i="1"/>
  <c r="F157" i="1"/>
  <c r="E157" i="1"/>
  <c r="D157" i="1"/>
  <c r="C157" i="1"/>
  <c r="D169" i="1"/>
  <c r="E169" i="1" s="1"/>
  <c r="F169" i="1" s="1"/>
  <c r="G169" i="1" s="1"/>
  <c r="H169" i="1" s="1"/>
  <c r="I169" i="1" s="1"/>
  <c r="J169" i="1" s="1"/>
  <c r="K169" i="1" s="1"/>
  <c r="D151" i="1"/>
  <c r="E151" i="1" s="1"/>
  <c r="F151" i="1" s="1"/>
  <c r="G151" i="1" s="1"/>
  <c r="H151" i="1" s="1"/>
  <c r="I151" i="1" s="1"/>
  <c r="J151" i="1" s="1"/>
  <c r="K151" i="1" s="1"/>
  <c r="D147" i="1"/>
  <c r="E147" i="1" s="1"/>
  <c r="F147" i="1" s="1"/>
  <c r="G147" i="1" s="1"/>
  <c r="H147" i="1" s="1"/>
  <c r="I147" i="1" s="1"/>
  <c r="J147" i="1" s="1"/>
  <c r="K147" i="1" s="1"/>
  <c r="L147" i="1" s="1"/>
  <c r="C144" i="1"/>
  <c r="C97" i="1"/>
  <c r="C53" i="1"/>
  <c r="C145" i="1" l="1"/>
  <c r="C174" i="1"/>
  <c r="C7" i="1"/>
  <c r="D115" i="1" l="1"/>
  <c r="C98" i="1" s="1"/>
  <c r="C115" i="1"/>
  <c r="I110" i="1"/>
  <c r="H110" i="1"/>
  <c r="G110" i="1"/>
  <c r="F110" i="1"/>
  <c r="E110" i="1"/>
  <c r="D110" i="1"/>
  <c r="C110" i="1"/>
  <c r="D104" i="1"/>
  <c r="E104" i="1" s="1"/>
  <c r="F104" i="1" s="1"/>
  <c r="G104" i="1" s="1"/>
  <c r="H104" i="1" s="1"/>
  <c r="I104" i="1" s="1"/>
  <c r="J104" i="1" s="1"/>
  <c r="K104" i="1" s="1"/>
  <c r="D100" i="1"/>
  <c r="E100" i="1" s="1"/>
  <c r="F100" i="1" s="1"/>
  <c r="G100" i="1" s="1"/>
  <c r="H100" i="1" s="1"/>
  <c r="I100" i="1" s="1"/>
  <c r="J100" i="1" s="1"/>
  <c r="K100" i="1" s="1"/>
  <c r="L100" i="1" s="1"/>
  <c r="D71" i="1"/>
  <c r="C54" i="1" s="1"/>
  <c r="C71" i="1"/>
  <c r="E71" i="1"/>
  <c r="I66" i="1"/>
  <c r="H66" i="1"/>
  <c r="G66" i="1"/>
  <c r="F66" i="1"/>
  <c r="E66" i="1"/>
  <c r="D66" i="1"/>
  <c r="C66" i="1"/>
  <c r="D60" i="1"/>
  <c r="E60" i="1" s="1"/>
  <c r="F60" i="1" s="1"/>
  <c r="G60" i="1" s="1"/>
  <c r="H60" i="1" s="1"/>
  <c r="I60" i="1" s="1"/>
  <c r="J60" i="1" s="1"/>
  <c r="K60" i="1" s="1"/>
  <c r="D56" i="1"/>
  <c r="E56" i="1" s="1"/>
  <c r="F56" i="1" s="1"/>
  <c r="G56" i="1" s="1"/>
  <c r="H56" i="1" s="1"/>
  <c r="I56" i="1" s="1"/>
  <c r="J56" i="1" s="1"/>
  <c r="K56" i="1" s="1"/>
  <c r="L56" i="1" s="1"/>
  <c r="D25" i="1"/>
  <c r="C25" i="1"/>
  <c r="E25" i="1"/>
  <c r="I20" i="1"/>
  <c r="H20" i="1"/>
  <c r="G20" i="1"/>
  <c r="F20" i="1"/>
  <c r="E20" i="1"/>
  <c r="D20" i="1"/>
  <c r="C20" i="1"/>
  <c r="D14" i="1"/>
  <c r="E14" i="1" s="1"/>
  <c r="F14" i="1" s="1"/>
  <c r="G14" i="1" s="1"/>
  <c r="H14" i="1" s="1"/>
  <c r="I14" i="1" s="1"/>
  <c r="J14" i="1" s="1"/>
  <c r="K14" i="1" s="1"/>
  <c r="D10" i="1"/>
  <c r="E10" i="1" s="1"/>
  <c r="F10" i="1" s="1"/>
  <c r="G10" i="1" s="1"/>
  <c r="H10" i="1" s="1"/>
  <c r="I10" i="1" s="1"/>
  <c r="J10" i="1" s="1"/>
  <c r="K10" i="1" s="1"/>
  <c r="L10" i="1" s="1"/>
  <c r="E115" i="1" l="1"/>
  <c r="C8" i="1"/>
  <c r="E15" i="1" l="1"/>
  <c r="C15" i="1"/>
  <c r="D15" i="1"/>
  <c r="F15" i="1"/>
  <c r="F34" i="1" s="1"/>
  <c r="K15" i="1"/>
  <c r="K34" i="1" s="1"/>
  <c r="C39" i="1" s="1"/>
  <c r="G15" i="1"/>
  <c r="G34" i="1" s="1"/>
  <c r="J15" i="1"/>
  <c r="J34" i="1" s="1"/>
  <c r="I15" i="1"/>
  <c r="I34" i="1" s="1"/>
  <c r="H15" i="1"/>
  <c r="H34" i="1" s="1"/>
  <c r="D78" i="1"/>
  <c r="E78" i="1" s="1"/>
  <c r="F78" i="1" s="1"/>
  <c r="G78" i="1" s="1"/>
  <c r="H78" i="1" s="1"/>
  <c r="I78" i="1" s="1"/>
  <c r="J78" i="1" s="1"/>
  <c r="K78" i="1" s="1"/>
  <c r="C79" i="1" l="1"/>
  <c r="D122" i="1" l="1"/>
  <c r="E122" i="1" s="1"/>
  <c r="F122" i="1" s="1"/>
  <c r="G122" i="1" s="1"/>
  <c r="H122" i="1" s="1"/>
  <c r="I122" i="1" s="1"/>
  <c r="J122" i="1" s="1"/>
  <c r="K122" i="1" s="1"/>
  <c r="D33" i="1"/>
  <c r="E33" i="1" s="1"/>
  <c r="F33" i="1" s="1"/>
  <c r="G33" i="1" s="1"/>
  <c r="H33" i="1" s="1"/>
  <c r="I33" i="1" s="1"/>
  <c r="J33" i="1" s="1"/>
  <c r="K33" i="1" s="1"/>
  <c r="C38" i="1" l="1"/>
  <c r="C127" i="1" l="1"/>
</calcChain>
</file>

<file path=xl/sharedStrings.xml><?xml version="1.0" encoding="utf-8"?>
<sst xmlns="http://schemas.openxmlformats.org/spreadsheetml/2006/main" count="198" uniqueCount="83">
  <si>
    <t>Buget</t>
  </si>
  <si>
    <t>Total Proiecte</t>
  </si>
  <si>
    <t>t+0</t>
  </si>
  <si>
    <t>t+1</t>
  </si>
  <si>
    <t>t+2</t>
  </si>
  <si>
    <t>t+3</t>
  </si>
  <si>
    <t>t+4</t>
  </si>
  <si>
    <t>t+5</t>
  </si>
  <si>
    <t>t+6</t>
  </si>
  <si>
    <t>Project length</t>
  </si>
  <si>
    <t>Project budget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</si>
  <si>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</si>
  <si>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</si>
  <si>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</si>
  <si>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</si>
  <si>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</si>
  <si>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</si>
  <si>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</si>
  <si>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Cod</t>
  </si>
  <si>
    <t>Indicator 2014-2020</t>
  </si>
  <si>
    <t>Indicatori din perioada de programare post-2020</t>
  </si>
  <si>
    <t>Indicatori din perioada de programare 2014-2020</t>
  </si>
  <si>
    <t>Nr</t>
  </si>
  <si>
    <t>Valoarea milestone</t>
  </si>
  <si>
    <t>Valorea țintă finală</t>
  </si>
  <si>
    <t>Matching</t>
  </si>
  <si>
    <t>LEI</t>
  </si>
  <si>
    <t>MDR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</si>
  <si>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1. </t>
    </r>
    <r>
      <rPr>
        <sz val="15"/>
        <color theme="1"/>
        <rFont val="Cambria"/>
        <family val="1"/>
      </rPr>
      <t xml:space="preserve">O tranziție justă prin dezvoltarea spiritului antreprenorial, a IMM-urilor, a cercetării și inovării și a digitalizarii/ </t>
    </r>
    <r>
      <rPr>
        <b/>
        <sz val="15"/>
        <color theme="1"/>
        <rFont val="Cambria"/>
        <family val="1"/>
      </rPr>
      <t>OS FTJ -</t>
    </r>
    <r>
      <rPr>
        <sz val="15"/>
        <color theme="1"/>
        <rFont val="Cambria"/>
        <family val="1"/>
      </rPr>
      <t>permiterea regiunilor și oamenilor de a aborda impactul social, economic și de mediu al tranziției către o economie neutră din punct de vedere climatic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</si>
  <si>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POCU </t>
    </r>
    <r>
      <rPr>
        <b/>
        <sz val="15"/>
        <color theme="1"/>
        <rFont val="Cambria"/>
        <family val="1"/>
      </rPr>
      <t xml:space="preserve">Axa prioritară 3: </t>
    </r>
    <r>
      <rPr>
        <sz val="15"/>
        <color theme="1"/>
        <rFont val="Cambria"/>
        <family val="1"/>
      </rPr>
      <t xml:space="preserve">Locuri de muncă pentru toți/ </t>
    </r>
    <r>
      <rPr>
        <b/>
        <sz val="15"/>
        <color theme="1"/>
        <rFont val="Cambria"/>
        <family val="1"/>
      </rPr>
      <t xml:space="preserve">OS 3.7 </t>
    </r>
    <r>
      <rPr>
        <sz val="15"/>
        <color theme="1"/>
        <rFont val="Cambria"/>
        <family val="1"/>
      </rPr>
      <t>Creșterea ocupării prin susținerea întreprinderilor cu profil non-agricol din zona urbană</t>
    </r>
  </si>
  <si>
    <t>4S12 Microîntreprinderi și întreprinderi mici și mijlocii care beneficiază de sprijin</t>
  </si>
  <si>
    <t>Microîntreprinderi și întreprinderi mici și mijlocii care beneficiază de sprijin</t>
  </si>
  <si>
    <t xml:space="preserve">RCO05 </t>
  </si>
  <si>
    <t>Întreprinderi nou înființate care beneficiază de sprijin</t>
  </si>
  <si>
    <t>4S12</t>
  </si>
  <si>
    <t>RCO05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</si>
  <si>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2. </t>
    </r>
    <r>
      <rPr>
        <sz val="15"/>
        <color theme="1"/>
        <rFont val="Cambria"/>
        <family val="1"/>
      </rPr>
      <t xml:space="preserve">O tranziție justă prin investiții în tehnologii și infrastructuri pentru energie curată cu emisii reduse/ </t>
    </r>
    <r>
      <rPr>
        <b/>
        <sz val="15"/>
        <color theme="1"/>
        <rFont val="Cambria"/>
        <family val="1"/>
      </rPr>
      <t>OS FTJ</t>
    </r>
    <r>
      <rPr>
        <sz val="15"/>
        <color theme="1"/>
        <rFont val="Cambria"/>
        <family val="1"/>
      </rPr>
      <t>-permiterea regiunilor și oamenilor de a aborda impactul social, economic și de mediu al tranziției către o economie neutră din punct de vedere climatic.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</si>
  <si>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Promovarea energiei curate şi eficienţei energetice în vederea susținerii unei economii cu emisii scăzute de carbon/ </t>
    </r>
    <r>
      <rPr>
        <b/>
        <sz val="15"/>
        <color theme="1"/>
        <rFont val="Cambria"/>
        <family val="1"/>
      </rPr>
      <t xml:space="preserve">OS 6.1 </t>
    </r>
    <r>
      <rPr>
        <sz val="15"/>
        <color theme="1"/>
        <rFont val="Cambria"/>
        <family val="1"/>
      </rPr>
      <t>Creşterea producţiei de energie din resurse regenerabile mai puţin exploatate (biomasă, biogaz, geotermal)</t>
    </r>
  </si>
  <si>
    <t xml:space="preserve">RCO 22 </t>
  </si>
  <si>
    <t xml:space="preserve">Capacitate de producție suplimentară pentru energia din surse regenerabile (din care: energie electrică, termică) </t>
  </si>
  <si>
    <t xml:space="preserve">CO30 </t>
  </si>
  <si>
    <t>Energiile din surse regenerabile: Capacitate suplimentară de producere a energiei din surse regenerabile</t>
  </si>
  <si>
    <t>CO30</t>
  </si>
  <si>
    <t>RCO22</t>
  </si>
  <si>
    <t>Nu avem date istorice privind acest indicator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</si>
  <si>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</t>
    </r>
    <r>
      <rPr>
        <sz val="15"/>
        <color theme="1"/>
        <rFont val="Cambria"/>
        <family val="1"/>
      </rPr>
      <t xml:space="preserve">3: Dezvoltarea infrastructurii de mediu în condiţii de management eficient al resurselor/ </t>
    </r>
    <r>
      <rPr>
        <b/>
        <sz val="15"/>
        <color theme="1"/>
        <rFont val="Cambria"/>
        <family val="1"/>
      </rPr>
      <t xml:space="preserve">OS 3.1 </t>
    </r>
    <r>
      <rPr>
        <sz val="15"/>
        <color theme="1"/>
        <rFont val="Cambria"/>
        <family val="1"/>
      </rPr>
      <t>Reducerea numărului depozitelor neconforme şi creşterea gradului de pregătire pentru reciclare a deşeurilor în România</t>
    </r>
  </si>
  <si>
    <t xml:space="preserve">RCO 34 </t>
  </si>
  <si>
    <t>Capacități suplimentare pentru reciclarea deșeurilor</t>
  </si>
  <si>
    <t xml:space="preserve">CO17 </t>
  </si>
  <si>
    <t>Deșeuri solide: Capacitate suplimentară de reciclare</t>
  </si>
  <si>
    <t>CO17</t>
  </si>
  <si>
    <t>RCO34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</si>
  <si>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3. </t>
    </r>
    <r>
      <rPr>
        <sz val="15"/>
        <color theme="1"/>
        <rFont val="Cambria"/>
        <family val="1"/>
      </rPr>
      <t xml:space="preserve">O tranziție justă prin reducerea poluării și consolidarea economiei circulare/ </t>
    </r>
    <r>
      <rPr>
        <b/>
        <sz val="15"/>
        <color theme="1"/>
        <rFont val="Cambria"/>
        <family val="1"/>
      </rPr>
      <t>OS FTJ</t>
    </r>
    <r>
      <rPr>
        <sz val="15"/>
        <color theme="1"/>
        <rFont val="Cambria"/>
        <family val="1"/>
      </rPr>
      <t xml:space="preserve"> -permiterea regiunilor și oamenilor de a aborda impactul social, economic și de mediu al tranziției către o economie neutră din punct de vedere climatic.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</si>
  <si>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4.</t>
    </r>
    <r>
      <rPr>
        <sz val="15"/>
        <color theme="1"/>
        <rFont val="Cambria"/>
        <family val="1"/>
      </rPr>
      <t xml:space="preserve"> O tranziție justă bazată pe creșterea nivelului de ocupare a forței de muncă calificată/ </t>
    </r>
    <r>
      <rPr>
        <b/>
        <sz val="15"/>
        <color theme="1"/>
        <rFont val="Cambria"/>
        <family val="1"/>
      </rPr>
      <t>OS FTJ</t>
    </r>
    <r>
      <rPr>
        <sz val="15"/>
        <color theme="1"/>
        <rFont val="Cambria"/>
        <family val="1"/>
      </rPr>
      <t xml:space="preserve"> -permiterea regiunilor și oamenilor de a aborda impactul social, economic și de mediu al tranziției către o economie neutră din punct de vedere climatic.</t>
    </r>
  </si>
  <si>
    <t>Persoane inactive</t>
  </si>
  <si>
    <t>Persoane care beneficiază de sprijin, din care: șomeri și inactivi/din zona rurală/roma</t>
  </si>
  <si>
    <t>RCO201</t>
  </si>
  <si>
    <t>4S8</t>
  </si>
  <si>
    <t>POCU 2014-2020</t>
  </si>
  <si>
    <t>POIM 2014-2020</t>
  </si>
  <si>
    <t>RCO05 Întreprinderi nou înființate care beneficiază de sprijin</t>
  </si>
  <si>
    <t>RCO34 Capacități suplimentare pentru reciclarea deșeurilor</t>
  </si>
  <si>
    <t>CO17 Deșeuri solide: Capacitate suplimentară de reciclare</t>
  </si>
  <si>
    <t>RCO201 Persoane inactive</t>
  </si>
  <si>
    <t>4S8 Persoane care beneficiază de sprijin, din care: șomeri și inactivi/din zona rurală/roma</t>
  </si>
  <si>
    <t>PO</t>
  </si>
  <si>
    <t>POCU</t>
  </si>
  <si>
    <t>POIM</t>
  </si>
  <si>
    <t>LDR</t>
  </si>
  <si>
    <t>AP</t>
  </si>
  <si>
    <t>Date 2014-2020</t>
  </si>
  <si>
    <t>Prognoză 2020-2023</t>
  </si>
  <si>
    <t>Prognoză 2021-2027</t>
  </si>
  <si>
    <t>Prognoză 2014-2020</t>
  </si>
  <si>
    <t>CDF Nr. Proiecte</t>
  </si>
  <si>
    <t>Rata rambursării</t>
  </si>
  <si>
    <t>Indicatori</t>
  </si>
  <si>
    <t>Durata medie</t>
  </si>
  <si>
    <t>Bugetul mediu</t>
  </si>
  <si>
    <t>Număr proiecte CDF</t>
  </si>
  <si>
    <t>Valoare indicatori</t>
  </si>
  <si>
    <t>POTJ 2021-2027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</si>
  <si>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POCU </t>
    </r>
    <r>
      <rPr>
        <b/>
        <sz val="15"/>
        <color theme="1"/>
        <rFont val="Cambria"/>
        <family val="1"/>
      </rPr>
      <t xml:space="preserve">Axa prioritară 3: </t>
    </r>
    <r>
      <rPr>
        <sz val="15"/>
        <color theme="1"/>
        <rFont val="Cambria"/>
        <family val="1"/>
      </rPr>
      <t xml:space="preserve">Locuri de muncă pentru toți/ </t>
    </r>
    <r>
      <rPr>
        <b/>
        <sz val="15"/>
        <color theme="1"/>
        <rFont val="Cambria"/>
        <family val="1"/>
      </rPr>
      <t>OS 3.1 - OS 3.6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</si>
</sst>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1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5" fillId="8" borderId="19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0" fontId="12" fillId="0" borderId="2" xfId="0" applyFont="1" applyBorder="1"/>
    <xf numFmtId="0" fontId="4" fillId="0" borderId="0" xfId="0" applyFont="1"/>
    <xf numFmtId="0" fontId="14" fillId="0" borderId="0" xfId="0" applyFont="1"/>
    <xf numFmtId="164" fontId="8" fillId="10" borderId="7" xfId="3" applyNumberFormat="1" applyFont="1" applyFill="1" applyBorder="1"/>
    <xf numFmtId="164" fontId="8" fillId="10" borderId="8" xfId="3" applyNumberFormat="1" applyFont="1" applyFill="1" applyBorder="1"/>
    <xf numFmtId="164" fontId="8" fillId="10" borderId="9" xfId="3" applyNumberFormat="1" applyFont="1" applyFill="1" applyBorder="1"/>
    <xf numFmtId="164" fontId="8" fillId="10" borderId="16" xfId="3" applyNumberFormat="1" applyFont="1" applyFill="1" applyBorder="1"/>
    <xf numFmtId="0" fontId="8" fillId="10" borderId="13" xfId="3" applyNumberFormat="1" applyFont="1" applyFill="1" applyBorder="1"/>
    <xf numFmtId="0" fontId="8" fillId="10" borderId="14" xfId="3" applyNumberFormat="1" applyFont="1" applyFill="1" applyBorder="1"/>
    <xf numFmtId="0" fontId="8" fillId="10" borderId="15" xfId="3" applyNumberFormat="1" applyFont="1" applyFill="1" applyBorder="1"/>
    <xf numFmtId="0" fontId="8" fillId="10" borderId="17" xfId="3" applyNumberFormat="1" applyFont="1" applyFill="1" applyBorder="1"/>
    <xf numFmtId="0" fontId="8" fillId="12" borderId="10" xfId="0" applyFont="1" applyFill="1" applyBorder="1"/>
    <xf numFmtId="0" fontId="8" fillId="12" borderId="11" xfId="0" applyFont="1" applyFill="1" applyBorder="1"/>
    <xf numFmtId="0" fontId="12" fillId="0" borderId="0" xfId="0" applyFont="1" applyBorder="1"/>
    <xf numFmtId="0" fontId="4" fillId="0" borderId="0" xfId="0" applyFont="1" applyBorder="1"/>
    <xf numFmtId="0" fontId="12" fillId="13" borderId="0" xfId="0" applyFont="1" applyFill="1"/>
    <xf numFmtId="0" fontId="16" fillId="11" borderId="0" xfId="1" applyFont="1" applyFill="1" applyBorder="1"/>
    <xf numFmtId="1" fontId="17" fillId="13" borderId="0" xfId="0" applyNumberFormat="1" applyFont="1" applyFill="1"/>
    <xf numFmtId="1" fontId="17" fillId="0" borderId="0" xfId="0" applyNumberFormat="1" applyFont="1"/>
    <xf numFmtId="0" fontId="16" fillId="11" borderId="0" xfId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6" fillId="11" borderId="0" xfId="1" applyFont="1" applyFill="1" applyBorder="1" applyAlignment="1">
      <alignment horizontal="left"/>
    </xf>
    <xf numFmtId="3" fontId="18" fillId="3" borderId="4" xfId="2" applyNumberFormat="1" applyFont="1" applyProtection="1">
      <protection locked="0"/>
    </xf>
    <xf numFmtId="4" fontId="18" fillId="3" borderId="4" xfId="2" applyNumberFormat="1" applyFont="1" applyProtection="1">
      <protection locked="0"/>
    </xf>
    <xf numFmtId="2" fontId="12" fillId="14" borderId="0" xfId="0" applyNumberFormat="1" applyFont="1" applyFill="1"/>
    <xf numFmtId="1" fontId="12" fillId="14" borderId="0" xfId="0" applyNumberFormat="1" applyFont="1" applyFill="1"/>
    <xf numFmtId="0" fontId="16" fillId="11" borderId="0" xfId="0" applyFont="1" applyFill="1" applyBorder="1" applyAlignment="1">
      <alignment horizontal="center"/>
    </xf>
    <xf numFmtId="43" fontId="12" fillId="13" borderId="0" xfId="3" applyFont="1" applyFill="1"/>
    <xf numFmtId="1" fontId="18" fillId="3" borderId="4" xfId="2" applyNumberFormat="1" applyFont="1" applyProtection="1">
      <protection locked="0"/>
    </xf>
    <xf numFmtId="2" fontId="12" fillId="13" borderId="0" xfId="0" applyNumberFormat="1" applyFont="1" applyFill="1"/>
    <xf numFmtId="2" fontId="18" fillId="3" borderId="4" xfId="2" applyNumberFormat="1" applyFont="1" applyProtection="1">
      <protection locked="0"/>
    </xf>
    <xf numFmtId="165" fontId="12" fillId="13" borderId="0" xfId="0" applyNumberFormat="1" applyFont="1" applyFill="1"/>
    <xf numFmtId="4" fontId="12" fillId="13" borderId="0" xfId="3" applyNumberFormat="1" applyFont="1" applyFill="1"/>
    <xf numFmtId="0" fontId="4" fillId="0" borderId="1" xfId="0" applyFont="1" applyBorder="1"/>
    <xf numFmtId="0" fontId="14" fillId="15" borderId="25" xfId="0" applyFont="1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10" fillId="0" borderId="0" xfId="0" applyFont="1" applyFill="1" applyBorder="1"/>
    <xf numFmtId="10" fontId="9" fillId="7" borderId="31" xfId="4" applyNumberFormat="1" applyFont="1" applyFill="1" applyBorder="1"/>
    <xf numFmtId="0" fontId="9" fillId="5" borderId="27" xfId="0" applyFont="1" applyFill="1" applyBorder="1"/>
    <xf numFmtId="0" fontId="10" fillId="5" borderId="29" xfId="0" applyFont="1" applyFill="1" applyBorder="1"/>
    <xf numFmtId="164" fontId="9" fillId="7" borderId="33" xfId="3" applyNumberFormat="1" applyFont="1" applyFill="1" applyBorder="1"/>
    <xf numFmtId="164" fontId="9" fillId="7" borderId="34" xfId="3" applyNumberFormat="1" applyFont="1" applyFill="1" applyBorder="1"/>
    <xf numFmtId="164" fontId="9" fillId="7" borderId="35" xfId="3" applyNumberFormat="1" applyFont="1" applyFill="1" applyBorder="1"/>
    <xf numFmtId="164" fontId="9" fillId="7" borderId="28" xfId="3" applyNumberFormat="1" applyFont="1" applyFill="1" applyBorder="1"/>
    <xf numFmtId="164" fontId="9" fillId="7" borderId="27" xfId="3" applyNumberFormat="1" applyFont="1" applyFill="1" applyBorder="1"/>
    <xf numFmtId="164" fontId="9" fillId="7" borderId="29" xfId="3" applyNumberFormat="1" applyFont="1" applyFill="1" applyBorder="1"/>
    <xf numFmtId="164" fontId="9" fillId="7" borderId="30" xfId="3" applyNumberFormat="1" applyFont="1" applyFill="1" applyBorder="1"/>
    <xf numFmtId="164" fontId="9" fillId="7" borderId="36" xfId="3" applyNumberFormat="1" applyFont="1" applyFill="1" applyBorder="1"/>
    <xf numFmtId="0" fontId="10" fillId="5" borderId="28" xfId="0" applyFont="1" applyFill="1" applyBorder="1"/>
    <xf numFmtId="0" fontId="9" fillId="5" borderId="33" xfId="0" applyFont="1" applyFill="1" applyBorder="1"/>
    <xf numFmtId="10" fontId="9" fillId="7" borderId="32" xfId="4" applyNumberFormat="1" applyFont="1" applyFill="1" applyBorder="1"/>
    <xf numFmtId="164" fontId="9" fillId="6" borderId="37" xfId="3" applyNumberFormat="1" applyFont="1" applyFill="1" applyBorder="1" applyAlignment="1">
      <alignment vertical="center" wrapText="1"/>
    </xf>
    <xf numFmtId="164" fontId="9" fillId="6" borderId="6" xfId="3" applyNumberFormat="1" applyFont="1" applyFill="1" applyBorder="1" applyAlignment="1">
      <alignment vertical="center" wrapText="1"/>
    </xf>
    <xf numFmtId="0" fontId="16" fillId="11" borderId="0" xfId="0" applyFont="1" applyFill="1" applyBorder="1" applyAlignment="1">
      <alignment horizontal="center"/>
    </xf>
    <xf numFmtId="0" fontId="22" fillId="0" borderId="0" xfId="0" applyFont="1"/>
    <xf numFmtId="0" fontId="10" fillId="5" borderId="10" xfId="0" applyFont="1" applyFill="1" applyBorder="1"/>
    <xf numFmtId="0" fontId="9" fillId="5" borderId="11" xfId="0" applyFont="1" applyFill="1" applyBorder="1"/>
    <xf numFmtId="164" fontId="9" fillId="6" borderId="38" xfId="3" applyNumberFormat="1" applyFont="1" applyFill="1" applyBorder="1" applyAlignment="1">
      <alignment vertical="center" wrapText="1"/>
    </xf>
    <xf numFmtId="10" fontId="9" fillId="7" borderId="39" xfId="4" applyNumberFormat="1" applyFont="1" applyFill="1" applyBorder="1"/>
    <xf numFmtId="164" fontId="9" fillId="7" borderId="10" xfId="3" applyNumberFormat="1" applyFont="1" applyFill="1" applyBorder="1"/>
    <xf numFmtId="164" fontId="9" fillId="7" borderId="11" xfId="3" applyNumberFormat="1" applyFont="1" applyFill="1" applyBorder="1"/>
    <xf numFmtId="164" fontId="9" fillId="7" borderId="40" xfId="3" applyNumberFormat="1" applyFont="1" applyFill="1" applyBorder="1"/>
    <xf numFmtId="164" fontId="9" fillId="7" borderId="12" xfId="3" applyNumberFormat="1" applyFont="1" applyFill="1" applyBorder="1"/>
    <xf numFmtId="0" fontId="6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5" borderId="13" xfId="0" applyFont="1" applyFill="1" applyBorder="1"/>
    <xf numFmtId="0" fontId="9" fillId="5" borderId="14" xfId="0" applyFont="1" applyFill="1" applyBorder="1"/>
    <xf numFmtId="164" fontId="9" fillId="6" borderId="41" xfId="3" applyNumberFormat="1" applyFont="1" applyFill="1" applyBorder="1" applyAlignment="1">
      <alignment vertical="center" wrapText="1"/>
    </xf>
    <xf numFmtId="10" fontId="9" fillId="7" borderId="17" xfId="4" applyNumberFormat="1" applyFont="1" applyFill="1" applyBorder="1"/>
    <xf numFmtId="164" fontId="9" fillId="7" borderId="13" xfId="3" applyNumberFormat="1" applyFont="1" applyFill="1" applyBorder="1"/>
    <xf numFmtId="164" fontId="9" fillId="7" borderId="14" xfId="3" applyNumberFormat="1" applyFont="1" applyFill="1" applyBorder="1"/>
    <xf numFmtId="164" fontId="9" fillId="7" borderId="42" xfId="3" applyNumberFormat="1" applyFont="1" applyFill="1" applyBorder="1"/>
    <xf numFmtId="164" fontId="9" fillId="7" borderId="15" xfId="3" applyNumberFormat="1" applyFont="1" applyFill="1" applyBorder="1"/>
    <xf numFmtId="0" fontId="10" fillId="5" borderId="7" xfId="0" applyFont="1" applyFill="1" applyBorder="1"/>
    <xf numFmtId="0" fontId="9" fillId="5" borderId="8" xfId="0" applyFont="1" applyFill="1" applyBorder="1"/>
    <xf numFmtId="164" fontId="9" fillId="6" borderId="43" xfId="3" applyNumberFormat="1" applyFont="1" applyFill="1" applyBorder="1" applyAlignment="1">
      <alignment vertical="center" wrapText="1"/>
    </xf>
    <xf numFmtId="10" fontId="9" fillId="7" borderId="16" xfId="4" applyNumberFormat="1" applyFont="1" applyFill="1" applyBorder="1"/>
    <xf numFmtId="164" fontId="9" fillId="7" borderId="7" xfId="3" applyNumberFormat="1" applyFont="1" applyFill="1" applyBorder="1"/>
    <xf numFmtId="164" fontId="9" fillId="7" borderId="8" xfId="3" applyNumberFormat="1" applyFont="1" applyFill="1" applyBorder="1"/>
    <xf numFmtId="164" fontId="9" fillId="7" borderId="44" xfId="3" applyNumberFormat="1" applyFont="1" applyFill="1" applyBorder="1"/>
    <xf numFmtId="164" fontId="9" fillId="7" borderId="9" xfId="3" applyNumberFormat="1" applyFont="1" applyFill="1" applyBorder="1"/>
    <xf numFmtId="0" fontId="8" fillId="12" borderId="39" xfId="0" applyFont="1" applyFill="1" applyBorder="1"/>
    <xf numFmtId="0" fontId="10" fillId="5" borderId="17" xfId="0" applyFont="1" applyFill="1" applyBorder="1"/>
    <xf numFmtId="0" fontId="10" fillId="5" borderId="16" xfId="0" applyFont="1" applyFill="1" applyBorder="1"/>
    <xf numFmtId="0" fontId="10" fillId="5" borderId="32" xfId="0" applyFont="1" applyFill="1" applyBorder="1"/>
    <xf numFmtId="0" fontId="10" fillId="5" borderId="31" xfId="0" applyFont="1" applyFill="1" applyBorder="1"/>
    <xf numFmtId="0" fontId="10" fillId="5" borderId="39" xfId="0" applyFont="1" applyFill="1" applyBorder="1"/>
    <xf numFmtId="43" fontId="12" fillId="14" borderId="0" xfId="3" applyFont="1" applyFill="1"/>
    <xf numFmtId="166" fontId="12" fillId="14" borderId="0" xfId="3" applyNumberFormat="1" applyFont="1" applyFill="1"/>
    <xf numFmtId="0" fontId="16" fillId="11" borderId="0" xfId="1" applyFont="1" applyFill="1" applyBorder="1" applyAlignment="1">
      <alignment horizontal="center" vertical="center"/>
    </xf>
    <xf numFmtId="166" fontId="16" fillId="11" borderId="0" xfId="3" applyNumberFormat="1" applyFont="1" applyFill="1" applyBorder="1"/>
    <xf numFmtId="166" fontId="18" fillId="3" borderId="4" xfId="3" applyNumberFormat="1" applyFont="1" applyFill="1" applyBorder="1" applyProtection="1">
      <protection locked="0"/>
    </xf>
    <xf numFmtId="0" fontId="16" fillId="11" borderId="0" xfId="3" applyNumberFormat="1" applyFont="1" applyFill="1" applyBorder="1"/>
    <xf numFmtId="1" fontId="19" fillId="0" borderId="2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4" fillId="15" borderId="23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CDF!$C$108:$I$108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CDF!$C$109:$I$109</c:f>
              <c:numCache>
                <c:formatCode>0.00</c:formatCode>
                <c:ptCount val="7"/>
                <c:pt idx="0">
                  <c:v>4.8211678246529859</c:v>
                </c:pt>
                <c:pt idx="1">
                  <c:v>9.4576901777013269</c:v>
                </c:pt>
                <c:pt idx="2">
                  <c:v>19.260843213902501</c:v>
                </c:pt>
                <c:pt idx="3">
                  <c:v>37.78401713105319</c:v>
                </c:pt>
                <c:pt idx="4">
                  <c:v>76.948178284425495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CDF!$C$108:$I$108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CDF!$C$110:$I$110</c:f>
              <c:numCache>
                <c:formatCode>0.00</c:formatCode>
                <c:ptCount val="7"/>
                <c:pt idx="0">
                  <c:v>4.8211678246529859</c:v>
                </c:pt>
                <c:pt idx="1">
                  <c:v>9.4576901777013269</c:v>
                </c:pt>
                <c:pt idx="2">
                  <c:v>19.260843213902501</c:v>
                </c:pt>
                <c:pt idx="3">
                  <c:v>37.78401713105319</c:v>
                </c:pt>
                <c:pt idx="4">
                  <c:v>76.948178284425495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CDF!$C$78:$L$78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CDF!$C$79:$L$79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E9F-BE2F-A4604DFB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RCO34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CDF!$C$122:$K$122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CDF!$C$123:$K$123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385440.53274756577</c:v>
                </c:pt>
                <c:pt idx="5">
                  <c:v>385440.53274756577</c:v>
                </c:pt>
                <c:pt idx="6">
                  <c:v>599574.16205176897</c:v>
                </c:pt>
                <c:pt idx="7">
                  <c:v>599574.16205176897</c:v>
                </c:pt>
                <c:pt idx="8">
                  <c:v>599574.16205176897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1-4470-A3D6-23D5491EB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RCO201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CDF!$C$169:$L$169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CDF!$C$170:$L$170</c:f>
              <c:numCache>
                <c:formatCode>_(* #,##0_);_(* \(#,##0\);_(* "-"??_);_(@_)</c:formatCode>
                <c:ptCount val="10"/>
                <c:pt idx="0">
                  <c:v>0</c:v>
                </c:pt>
                <c:pt idx="2">
                  <c:v>116530.05408595475</c:v>
                </c:pt>
                <c:pt idx="3">
                  <c:v>463471.80602368363</c:v>
                </c:pt>
                <c:pt idx="4">
                  <c:v>521736.83306666103</c:v>
                </c:pt>
                <c:pt idx="5">
                  <c:v>580001.86010963831</c:v>
                </c:pt>
                <c:pt idx="6">
                  <c:v>638266.8871526157</c:v>
                </c:pt>
                <c:pt idx="7">
                  <c:v>696531.9141955931</c:v>
                </c:pt>
                <c:pt idx="8">
                  <c:v>754796.94123857049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C-47EF-A2FF-EC8FEB14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CDF!$C$14:$L$14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CDF!$C$15:$L$15</c:f>
              <c:numCache>
                <c:formatCode>0</c:formatCode>
                <c:ptCount val="10"/>
                <c:pt idx="0">
                  <c:v>0.67195801368855501</c:v>
                </c:pt>
                <c:pt idx="1">
                  <c:v>0.67195801368855501</c:v>
                </c:pt>
                <c:pt idx="2">
                  <c:v>59.132305204592846</c:v>
                </c:pt>
                <c:pt idx="3">
                  <c:v>235.18530479099425</c:v>
                </c:pt>
                <c:pt idx="4">
                  <c:v>264.75145739329071</c:v>
                </c:pt>
                <c:pt idx="5">
                  <c:v>294.31760999558708</c:v>
                </c:pt>
                <c:pt idx="6">
                  <c:v>323.8837625978835</c:v>
                </c:pt>
                <c:pt idx="7">
                  <c:v>353.44991520017993</c:v>
                </c:pt>
                <c:pt idx="8">
                  <c:v>383.01606780247636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8.4058428023234075</c:v>
                </c:pt>
                <c:pt idx="1">
                  <c:v>76.31181834617739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8.4058428023234075</c:v>
                </c:pt>
                <c:pt idx="1">
                  <c:v>76.31181834617739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CDF!$C$33:$L$33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CDF!$C$34:$L$34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2124.8741156399547</c:v>
                </c:pt>
                <c:pt idx="4">
                  <c:v>2392.0011473204063</c:v>
                </c:pt>
                <c:pt idx="5">
                  <c:v>2659.1281790008575</c:v>
                </c:pt>
                <c:pt idx="6">
                  <c:v>2926.2552106813087</c:v>
                </c:pt>
                <c:pt idx="7">
                  <c:v>3193.3822423617603</c:v>
                </c:pt>
                <c:pt idx="8">
                  <c:v>3460.5092740422119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CDF!$C$60:$L$60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CDF!$C$61:$L$61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31.533106975777802</c:v>
                </c:pt>
                <c:pt idx="3">
                  <c:v>69.372835346711156</c:v>
                </c:pt>
                <c:pt idx="4">
                  <c:v>107.21256371764451</c:v>
                </c:pt>
                <c:pt idx="5">
                  <c:v>826.16740276537837</c:v>
                </c:pt>
                <c:pt idx="6">
                  <c:v>826.16740276537837</c:v>
                </c:pt>
                <c:pt idx="7">
                  <c:v>826.16740276537837</c:v>
                </c:pt>
                <c:pt idx="8">
                  <c:v>826.16740276537837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CDF!$C$64:$I$64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CDF!$C$65:$I$65</c:f>
              <c:numCache>
                <c:formatCode>0.00</c:formatCode>
                <c:ptCount val="7"/>
                <c:pt idx="0">
                  <c:v>9.1734478375887374</c:v>
                </c:pt>
                <c:pt idx="1">
                  <c:v>40.479666025703068</c:v>
                </c:pt>
                <c:pt idx="2">
                  <c:v>74.301654474224549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CDF!$B$66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CDF!$C$64:$I$64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CDF!$C$66:$I$66</c:f>
              <c:numCache>
                <c:formatCode>0.00</c:formatCode>
                <c:ptCount val="7"/>
                <c:pt idx="0">
                  <c:v>9.1734478375887374</c:v>
                </c:pt>
                <c:pt idx="1">
                  <c:v>40.479666025703068</c:v>
                </c:pt>
                <c:pt idx="2">
                  <c:v>74.301654474224549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CDF!$C$155:$I$155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CDF!$C$156:$I$156</c:f>
              <c:numCache>
                <c:formatCode>0.00</c:formatCode>
                <c:ptCount val="7"/>
                <c:pt idx="0">
                  <c:v>8.4058428023234075</c:v>
                </c:pt>
                <c:pt idx="1">
                  <c:v>76.31181834617739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D-45A0-A9D1-4F929921AC81}"/>
            </c:ext>
          </c:extLst>
        </c:ser>
        <c:ser>
          <c:idx val="1"/>
          <c:order val="1"/>
          <c:tx>
            <c:strRef>
              <c:f>CDF!$B$157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CDF!$C$155:$I$155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CDF!$C$157:$I$157</c:f>
              <c:numCache>
                <c:formatCode>0.00</c:formatCode>
                <c:ptCount val="7"/>
                <c:pt idx="0">
                  <c:v>8.4058428023234075</c:v>
                </c:pt>
                <c:pt idx="1">
                  <c:v>76.31181834617739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D-45A0-A9D1-4F929921A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CDF!$C$151:$K$151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CDF!$C$152:$K$152</c:f>
              <c:numCache>
                <c:formatCode>0</c:formatCode>
                <c:ptCount val="9"/>
                <c:pt idx="0">
                  <c:v>0.68152526837244443</c:v>
                </c:pt>
                <c:pt idx="1">
                  <c:v>0.68152526837244443</c:v>
                </c:pt>
                <c:pt idx="2">
                  <c:v>59.974223616775113</c:v>
                </c:pt>
                <c:pt idx="3">
                  <c:v>238.53384393035554</c:v>
                </c:pt>
                <c:pt idx="4">
                  <c:v>268.52095573874311</c:v>
                </c:pt>
                <c:pt idx="5">
                  <c:v>298.50806754713062</c:v>
                </c:pt>
                <c:pt idx="6">
                  <c:v>328.49517935551819</c:v>
                </c:pt>
                <c:pt idx="7">
                  <c:v>358.48229116390576</c:v>
                </c:pt>
                <c:pt idx="8">
                  <c:v>388.46940297229332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B-4BBB-9F93-5CD29D7E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CDF!$C$104:$L$104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CDF!$C$105:$L$105</c:f>
              <c:numCache>
                <c:formatCode>0</c:formatCode>
                <c:ptCount val="10"/>
                <c:pt idx="0">
                  <c:v>31.467040475988103</c:v>
                </c:pt>
                <c:pt idx="1">
                  <c:v>34.089293848987118</c:v>
                </c:pt>
                <c:pt idx="2">
                  <c:v>44.578307340983145</c:v>
                </c:pt>
                <c:pt idx="3">
                  <c:v>47.200560713982163</c:v>
                </c:pt>
                <c:pt idx="4">
                  <c:v>47.200560713982163</c:v>
                </c:pt>
                <c:pt idx="5">
                  <c:v>47.200560713982163</c:v>
                </c:pt>
                <c:pt idx="6">
                  <c:v>73.423094443972246</c:v>
                </c:pt>
                <c:pt idx="7">
                  <c:v>73.423094443972246</c:v>
                </c:pt>
                <c:pt idx="8">
                  <c:v>73.423094443972246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4-4DB3-95FD-4FD27C2F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100</xdr:row>
      <xdr:rowOff>0</xdr:rowOff>
    </xdr:from>
    <xdr:to>
      <xdr:col>30</xdr:col>
      <xdr:colOff>217714</xdr:colOff>
      <xdr:row>117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19</xdr:col>
      <xdr:colOff>653143</xdr:colOff>
      <xdr:row>21</xdr:row>
      <xdr:rowOff>21771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27</xdr:row>
      <xdr:rowOff>32657</xdr:rowOff>
    </xdr:from>
    <xdr:to>
      <xdr:col>19</xdr:col>
      <xdr:colOff>653143</xdr:colOff>
      <xdr:row>40</xdr:row>
      <xdr:rowOff>43543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54</xdr:row>
      <xdr:rowOff>0</xdr:rowOff>
    </xdr:from>
    <xdr:to>
      <xdr:col>19</xdr:col>
      <xdr:colOff>653143</xdr:colOff>
      <xdr:row>67</xdr:row>
      <xdr:rowOff>21771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54</xdr:row>
      <xdr:rowOff>0</xdr:rowOff>
    </xdr:from>
    <xdr:to>
      <xdr:col>30</xdr:col>
      <xdr:colOff>217714</xdr:colOff>
      <xdr:row>70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147</xdr:row>
      <xdr:rowOff>0</xdr:rowOff>
    </xdr:from>
    <xdr:to>
      <xdr:col>30</xdr:col>
      <xdr:colOff>217714</xdr:colOff>
      <xdr:row>164</xdr:row>
      <xdr:rowOff>141515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FC63C59-BF40-4C53-A09E-0DFEC8D27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147</xdr:row>
      <xdr:rowOff>0</xdr:rowOff>
    </xdr:from>
    <xdr:to>
      <xdr:col>19</xdr:col>
      <xdr:colOff>653143</xdr:colOff>
      <xdr:row>160</xdr:row>
      <xdr:rowOff>21771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1842F55-8EFD-4DF1-A6F6-C40DCEFAE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100</xdr:row>
      <xdr:rowOff>0</xdr:rowOff>
    </xdr:from>
    <xdr:to>
      <xdr:col>19</xdr:col>
      <xdr:colOff>653143</xdr:colOff>
      <xdr:row>113</xdr:row>
      <xdr:rowOff>21772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668711B-B903-46C5-9492-A4FC5FE23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19</xdr:col>
      <xdr:colOff>653143</xdr:colOff>
      <xdr:row>86</xdr:row>
      <xdr:rowOff>10885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E44697-5317-44BE-937A-80AA40D0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120</xdr:row>
      <xdr:rowOff>0</xdr:rowOff>
    </xdr:from>
    <xdr:to>
      <xdr:col>19</xdr:col>
      <xdr:colOff>653143</xdr:colOff>
      <xdr:row>133</xdr:row>
      <xdr:rowOff>21772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7E527D6-BD77-4260-8917-F314DC5AB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167</xdr:row>
      <xdr:rowOff>0</xdr:rowOff>
    </xdr:from>
    <xdr:to>
      <xdr:col>19</xdr:col>
      <xdr:colOff>653143</xdr:colOff>
      <xdr:row>180</xdr:row>
      <xdr:rowOff>21771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047482F-163F-4678-A6AE-24CA0E717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191"/>
  <sheetViews>
    <sheetView tabSelected="1" zoomScale="70" zoomScaleNormal="70" workbookViewId="0">
      <selection activeCell="L71" sqref="L71"/>
    </sheetView>
  </sheetViews>
  <sheetFormatPr defaultRowHeight="13.8" x14ac:dyDescent="0.25"/>
  <cols>
    <col min="1" max="1" width="9.33203125" style="7" customWidth="1"/>
    <col min="2" max="2" width="22.77734375" style="7" customWidth="1"/>
    <col min="3" max="3" width="18.44140625" style="7" customWidth="1"/>
    <col min="4" max="4" width="14.21875" style="7" customWidth="1"/>
    <col min="5" max="5" width="12" style="7" customWidth="1"/>
    <col min="6" max="6" width="12.33203125" style="7" customWidth="1"/>
    <col min="7" max="9" width="11.77734375" style="7" customWidth="1"/>
    <col min="10" max="10" width="11.88671875" style="7" customWidth="1"/>
    <col min="11" max="12" width="11.77734375" style="7" customWidth="1"/>
    <col min="13" max="13" width="18.77734375" style="7" customWidth="1"/>
    <col min="14" max="24" width="11.77734375" style="7" customWidth="1"/>
    <col min="25" max="16384" width="8.88671875" style="7"/>
  </cols>
  <sheetData>
    <row r="2" spans="1:31" ht="19.2" x14ac:dyDescent="0.35">
      <c r="B2" s="6" t="s">
        <v>81</v>
      </c>
      <c r="C2" s="6"/>
    </row>
    <row r="3" spans="1:31" ht="14.4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A3" s="8"/>
      <c r="AB3" s="8"/>
      <c r="AC3" s="8"/>
      <c r="AD3" s="8"/>
      <c r="AE3" s="8"/>
    </row>
    <row r="4" spans="1:31" ht="19.2" x14ac:dyDescent="0.35">
      <c r="A4" s="103">
        <v>1</v>
      </c>
      <c r="B4" s="9" t="s">
        <v>28</v>
      </c>
      <c r="C4" s="11"/>
      <c r="D4" s="11"/>
      <c r="E4" s="11"/>
      <c r="F4" s="11"/>
      <c r="G4" s="11"/>
      <c r="H4" s="11"/>
      <c r="I4" s="11"/>
      <c r="J4" s="11"/>
      <c r="K4" s="11"/>
      <c r="L4" s="11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1" ht="19.2" x14ac:dyDescent="0.35">
      <c r="A5" s="104"/>
      <c r="B5" s="9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  <c r="N5" s="23"/>
      <c r="O5" s="23"/>
      <c r="P5" s="23"/>
    </row>
    <row r="7" spans="1:31" x14ac:dyDescent="0.25">
      <c r="B7" s="12" t="s">
        <v>0</v>
      </c>
      <c r="C7" s="37">
        <f>1101822644*4.87</f>
        <v>5365876276.2799997</v>
      </c>
      <c r="D7" s="7" t="s">
        <v>26</v>
      </c>
      <c r="N7" s="12" t="s">
        <v>79</v>
      </c>
      <c r="W7" s="12" t="s">
        <v>75</v>
      </c>
    </row>
    <row r="8" spans="1:31" x14ac:dyDescent="0.25">
      <c r="B8" s="12" t="s">
        <v>1</v>
      </c>
      <c r="C8" s="35">
        <f>C7/D25</f>
        <v>383.01606780247636</v>
      </c>
    </row>
    <row r="10" spans="1:31" x14ac:dyDescent="0.25">
      <c r="B10" s="26"/>
      <c r="C10" s="26">
        <v>2014</v>
      </c>
      <c r="D10" s="26">
        <f t="shared" ref="D10" si="0">+C10+1</f>
        <v>2015</v>
      </c>
      <c r="E10" s="26">
        <f t="shared" ref="E10" si="1">+D10+1</f>
        <v>2016</v>
      </c>
      <c r="F10" s="26">
        <f>+E10+1</f>
        <v>2017</v>
      </c>
      <c r="G10" s="26">
        <f t="shared" ref="G10" si="2">+F10+1</f>
        <v>2018</v>
      </c>
      <c r="H10" s="26">
        <f t="shared" ref="H10" si="3">+G10+1</f>
        <v>2019</v>
      </c>
      <c r="I10" s="26">
        <f t="shared" ref="I10" si="4">+H10+1</f>
        <v>2020</v>
      </c>
      <c r="J10" s="26">
        <f t="shared" ref="J10" si="5">+I10+1</f>
        <v>2021</v>
      </c>
      <c r="K10" s="26">
        <f t="shared" ref="K10" si="6">+J10+1</f>
        <v>2022</v>
      </c>
      <c r="L10" s="26">
        <f t="shared" ref="L10" si="7">+K10+1</f>
        <v>2023</v>
      </c>
    </row>
    <row r="11" spans="1:31" x14ac:dyDescent="0.25">
      <c r="B11" s="26" t="s">
        <v>70</v>
      </c>
      <c r="C11" s="25">
        <v>1</v>
      </c>
      <c r="D11" s="25">
        <v>1</v>
      </c>
      <c r="E11" s="25">
        <v>1</v>
      </c>
      <c r="F11" s="25">
        <v>88</v>
      </c>
      <c r="G11" s="25">
        <v>350</v>
      </c>
      <c r="H11" s="25">
        <v>394</v>
      </c>
    </row>
    <row r="12" spans="1:31" x14ac:dyDescent="0.25">
      <c r="B12" s="26" t="s">
        <v>71</v>
      </c>
      <c r="I12" s="27">
        <v>438</v>
      </c>
      <c r="J12" s="27">
        <v>482</v>
      </c>
      <c r="K12" s="27">
        <v>526</v>
      </c>
      <c r="L12" s="27">
        <v>570</v>
      </c>
    </row>
    <row r="13" spans="1:31" x14ac:dyDescent="0.25">
      <c r="I13" s="28"/>
      <c r="J13" s="28"/>
      <c r="K13" s="28"/>
      <c r="L13" s="28"/>
    </row>
    <row r="14" spans="1:31" x14ac:dyDescent="0.25">
      <c r="B14" s="26" t="s">
        <v>74</v>
      </c>
      <c r="C14" s="26">
        <v>2021</v>
      </c>
      <c r="D14" s="26">
        <f t="shared" ref="D14" si="8">+C14+1</f>
        <v>2022</v>
      </c>
      <c r="E14" s="26">
        <f t="shared" ref="E14" si="9">+D14+1</f>
        <v>2023</v>
      </c>
      <c r="F14" s="26">
        <f t="shared" ref="F14" si="10">+E14+1</f>
        <v>2024</v>
      </c>
      <c r="G14" s="26">
        <f t="shared" ref="G14" si="11">+F14+1</f>
        <v>2025</v>
      </c>
      <c r="H14" s="26">
        <f t="shared" ref="H14" si="12">+G14+1</f>
        <v>2026</v>
      </c>
      <c r="I14" s="26">
        <f t="shared" ref="I14" si="13">+H14+1</f>
        <v>2027</v>
      </c>
      <c r="J14" s="26">
        <f t="shared" ref="J14" si="14">+I14+1</f>
        <v>2028</v>
      </c>
      <c r="K14" s="26">
        <f t="shared" ref="K14" si="15">+J14+1</f>
        <v>2029</v>
      </c>
      <c r="L14" s="28"/>
    </row>
    <row r="15" spans="1:31" x14ac:dyDescent="0.25">
      <c r="B15" s="26" t="s">
        <v>72</v>
      </c>
      <c r="C15" s="38">
        <f>$C$8*(D11/$L$12)</f>
        <v>0.67195801368855501</v>
      </c>
      <c r="D15" s="38">
        <f t="shared" ref="D15:G15" si="16">$C$8*(E11/$L$12)</f>
        <v>0.67195801368855501</v>
      </c>
      <c r="E15" s="38">
        <f t="shared" si="16"/>
        <v>59.132305204592846</v>
      </c>
      <c r="F15" s="38">
        <f t="shared" si="16"/>
        <v>235.18530479099425</v>
      </c>
      <c r="G15" s="38">
        <f t="shared" si="16"/>
        <v>264.75145739329071</v>
      </c>
      <c r="H15" s="38">
        <f>$C$8*(I12/$L$12)</f>
        <v>294.31760999558708</v>
      </c>
      <c r="I15" s="38">
        <f t="shared" ref="I15:K15" si="17">$C$8*(J12/$L$12)</f>
        <v>323.8837625978835</v>
      </c>
      <c r="J15" s="38">
        <f t="shared" si="17"/>
        <v>353.44991520017993</v>
      </c>
      <c r="K15" s="38">
        <f t="shared" si="17"/>
        <v>383.01606780247636</v>
      </c>
      <c r="L15" s="28"/>
    </row>
    <row r="16" spans="1:31" x14ac:dyDescent="0.25">
      <c r="L16" s="28"/>
    </row>
    <row r="17" spans="2:12" x14ac:dyDescent="0.25">
      <c r="L17" s="28"/>
    </row>
    <row r="18" spans="2:12" x14ac:dyDescent="0.25">
      <c r="B18" s="26" t="s">
        <v>75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30"/>
      <c r="K18" s="30"/>
      <c r="L18" s="28"/>
    </row>
    <row r="19" spans="2:12" x14ac:dyDescent="0.25">
      <c r="B19" s="26" t="s">
        <v>73</v>
      </c>
      <c r="C19" s="39">
        <v>8.4058428023234075</v>
      </c>
      <c r="D19" s="39">
        <v>76.31181834617739</v>
      </c>
      <c r="E19" s="39">
        <v>100</v>
      </c>
      <c r="F19" s="39">
        <v>100</v>
      </c>
      <c r="G19" s="39">
        <v>100</v>
      </c>
      <c r="H19" s="39">
        <v>100</v>
      </c>
      <c r="I19" s="39">
        <v>100</v>
      </c>
      <c r="J19" s="30"/>
      <c r="K19" s="30"/>
      <c r="L19" s="28"/>
    </row>
    <row r="20" spans="2:12" x14ac:dyDescent="0.25">
      <c r="B20" s="26" t="s">
        <v>72</v>
      </c>
      <c r="C20" s="40">
        <f>C19</f>
        <v>8.4058428023234075</v>
      </c>
      <c r="D20" s="40">
        <f t="shared" ref="D20:I20" si="18">D19</f>
        <v>76.31181834617739</v>
      </c>
      <c r="E20" s="40">
        <f t="shared" si="18"/>
        <v>100</v>
      </c>
      <c r="F20" s="40">
        <f t="shared" si="18"/>
        <v>100</v>
      </c>
      <c r="G20" s="40">
        <f t="shared" si="18"/>
        <v>100</v>
      </c>
      <c r="H20" s="40">
        <f t="shared" si="18"/>
        <v>100</v>
      </c>
      <c r="I20" s="40">
        <f t="shared" si="18"/>
        <v>100</v>
      </c>
      <c r="J20" s="30"/>
      <c r="K20" s="30"/>
      <c r="L20" s="28"/>
    </row>
    <row r="21" spans="2:12" x14ac:dyDescent="0.25">
      <c r="J21" s="30"/>
      <c r="K21" s="30"/>
      <c r="L21" s="28"/>
    </row>
    <row r="22" spans="2:12" x14ac:dyDescent="0.25">
      <c r="J22" s="30"/>
      <c r="K22" s="30"/>
      <c r="L22" s="28"/>
    </row>
    <row r="23" spans="2:12" x14ac:dyDescent="0.25">
      <c r="B23" s="31" t="s">
        <v>76</v>
      </c>
      <c r="C23" s="99" t="s">
        <v>77</v>
      </c>
      <c r="D23" s="99" t="s">
        <v>78</v>
      </c>
      <c r="E23" s="29" t="s">
        <v>34</v>
      </c>
      <c r="L23" s="28"/>
    </row>
    <row r="24" spans="2:12" x14ac:dyDescent="0.25">
      <c r="B24" s="31" t="s">
        <v>73</v>
      </c>
      <c r="C24" s="41">
        <v>1056.2440191387559</v>
      </c>
      <c r="D24" s="42">
        <v>14009533.0910431</v>
      </c>
      <c r="E24" s="34">
        <f>Indicatori!M5/L12</f>
        <v>9.0348932197455927</v>
      </c>
      <c r="L24" s="28"/>
    </row>
    <row r="25" spans="2:12" x14ac:dyDescent="0.25">
      <c r="B25" s="31" t="s">
        <v>72</v>
      </c>
      <c r="C25" s="32">
        <f>C24</f>
        <v>1056.2440191387559</v>
      </c>
      <c r="D25" s="33">
        <f>D24</f>
        <v>14009533.0910431</v>
      </c>
      <c r="E25" s="33">
        <f>E24</f>
        <v>9.0348932197455927</v>
      </c>
      <c r="L25" s="28"/>
    </row>
    <row r="26" spans="2:12" x14ac:dyDescent="0.25">
      <c r="L26" s="28"/>
    </row>
    <row r="27" spans="2:12" ht="14.4" thickBot="1" x14ac:dyDescent="0.3">
      <c r="L27" s="28"/>
    </row>
    <row r="28" spans="2:12" x14ac:dyDescent="0.25">
      <c r="B28" s="105" t="s">
        <v>25</v>
      </c>
      <c r="C28" s="106"/>
      <c r="E28" s="7" t="s">
        <v>32</v>
      </c>
      <c r="F28" s="7" t="s">
        <v>33</v>
      </c>
      <c r="L28" s="28"/>
    </row>
    <row r="29" spans="2:12" ht="14.4" thickBot="1" x14ac:dyDescent="0.3">
      <c r="B29" s="44" t="str">
        <f>E28</f>
        <v xml:space="preserve">RCO05 </v>
      </c>
      <c r="C29" s="45" t="str">
        <f>E29</f>
        <v>4S12</v>
      </c>
      <c r="E29" s="7" t="s">
        <v>34</v>
      </c>
      <c r="F29" s="7" t="s">
        <v>31</v>
      </c>
      <c r="L29" s="28"/>
    </row>
    <row r="30" spans="2:12" x14ac:dyDescent="0.25">
      <c r="L30" s="28"/>
    </row>
    <row r="31" spans="2:12" x14ac:dyDescent="0.25">
      <c r="L31" s="28"/>
    </row>
    <row r="32" spans="2:12" x14ac:dyDescent="0.25">
      <c r="L32" s="28"/>
    </row>
    <row r="33" spans="2:12" s="23" customFormat="1" x14ac:dyDescent="0.25">
      <c r="B33" s="26" t="s">
        <v>80</v>
      </c>
      <c r="C33" s="26">
        <v>2021</v>
      </c>
      <c r="D33" s="26">
        <f t="shared" ref="D33" si="19">+C33+1</f>
        <v>2022</v>
      </c>
      <c r="E33" s="26">
        <f>+D33+1</f>
        <v>2023</v>
      </c>
      <c r="F33" s="26">
        <f t="shared" ref="F33" si="20">+E33+1</f>
        <v>2024</v>
      </c>
      <c r="G33" s="26">
        <f>+F33+1</f>
        <v>2025</v>
      </c>
      <c r="H33" s="26">
        <f t="shared" ref="H33" si="21">+G33+1</f>
        <v>2026</v>
      </c>
      <c r="I33" s="26">
        <f t="shared" ref="I33" si="22">+H33+1</f>
        <v>2027</v>
      </c>
      <c r="J33" s="26">
        <f t="shared" ref="J33" si="23">+I33+1</f>
        <v>2028</v>
      </c>
      <c r="K33" s="26">
        <f t="shared" ref="K33" si="24">+J33+1</f>
        <v>2029</v>
      </c>
      <c r="L33" s="28"/>
    </row>
    <row r="34" spans="2:12" x14ac:dyDescent="0.25">
      <c r="B34" s="26" t="s">
        <v>72</v>
      </c>
      <c r="C34" s="101">
        <v>0</v>
      </c>
      <c r="D34" s="101">
        <v>0</v>
      </c>
      <c r="E34" s="101">
        <v>0</v>
      </c>
      <c r="F34" s="101">
        <f t="shared" ref="F34:K34" si="25">$E$25*F15</f>
        <v>2124.8741156399547</v>
      </c>
      <c r="G34" s="101">
        <f t="shared" si="25"/>
        <v>2392.0011473204063</v>
      </c>
      <c r="H34" s="101">
        <f t="shared" si="25"/>
        <v>2659.1281790008575</v>
      </c>
      <c r="I34" s="101">
        <f t="shared" si="25"/>
        <v>2926.2552106813087</v>
      </c>
      <c r="J34" s="101">
        <f t="shared" si="25"/>
        <v>3193.3822423617603</v>
      </c>
      <c r="K34" s="101">
        <f t="shared" si="25"/>
        <v>3460.5092740422119</v>
      </c>
      <c r="L34" s="28"/>
    </row>
    <row r="35" spans="2:12" x14ac:dyDescent="0.25">
      <c r="E35" s="11"/>
      <c r="F35" s="11"/>
      <c r="G35" s="11"/>
      <c r="H35" s="11"/>
      <c r="I35" s="11"/>
      <c r="J35" s="11"/>
      <c r="K35" s="11"/>
      <c r="L35" s="28"/>
    </row>
    <row r="36" spans="2:12" x14ac:dyDescent="0.25">
      <c r="E36" s="11"/>
      <c r="F36" s="11"/>
      <c r="G36" s="11"/>
      <c r="H36" s="11"/>
      <c r="I36" s="11"/>
      <c r="J36" s="11"/>
      <c r="K36" s="11"/>
      <c r="L36" s="28"/>
    </row>
    <row r="37" spans="2:12" x14ac:dyDescent="0.25">
      <c r="B37" s="107" t="s">
        <v>35</v>
      </c>
      <c r="C37" s="107"/>
      <c r="D37" s="23"/>
      <c r="E37" s="24"/>
      <c r="F37" s="24"/>
      <c r="G37" s="24"/>
      <c r="H37" s="24"/>
      <c r="I37" s="24"/>
      <c r="J37" s="24"/>
      <c r="K37" s="24"/>
      <c r="L37" s="28"/>
    </row>
    <row r="38" spans="2:12" x14ac:dyDescent="0.25">
      <c r="B38" s="26" t="s">
        <v>23</v>
      </c>
      <c r="C38" s="35">
        <f>F34</f>
        <v>2124.8741156399547</v>
      </c>
      <c r="E38" s="11"/>
      <c r="F38" s="11"/>
      <c r="G38" s="11"/>
      <c r="H38" s="11"/>
      <c r="I38" s="11"/>
      <c r="J38" s="11"/>
      <c r="K38" s="11"/>
      <c r="L38" s="28"/>
    </row>
    <row r="39" spans="2:12" x14ac:dyDescent="0.25">
      <c r="B39" s="26" t="s">
        <v>24</v>
      </c>
      <c r="C39" s="98">
        <f>K34</f>
        <v>3460.5092740422119</v>
      </c>
      <c r="E39" s="11"/>
      <c r="F39" s="11"/>
      <c r="G39" s="11"/>
      <c r="H39" s="11"/>
      <c r="I39" s="11"/>
      <c r="J39" s="11"/>
      <c r="K39" s="11"/>
      <c r="L39" s="28"/>
    </row>
    <row r="40" spans="2:12" x14ac:dyDescent="0.25">
      <c r="L40" s="28"/>
    </row>
    <row r="41" spans="2:12" x14ac:dyDescent="0.25">
      <c r="L41" s="28"/>
    </row>
    <row r="42" spans="2:12" x14ac:dyDescent="0.25">
      <c r="L42" s="28"/>
    </row>
    <row r="44" spans="2:12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2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23" s="8" customFormat="1" ht="14.4" thickBot="1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23" ht="19.2" customHeight="1" x14ac:dyDescent="0.35">
      <c r="A50" s="103">
        <v>2</v>
      </c>
      <c r="B50" s="9" t="s">
        <v>36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23" ht="19.2" x14ac:dyDescent="0.35">
      <c r="A51" s="104"/>
      <c r="B51" s="9" t="s">
        <v>37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3" spans="1:23" x14ac:dyDescent="0.25">
      <c r="B53" s="12" t="s">
        <v>0</v>
      </c>
      <c r="C53" s="37">
        <f>1101822644*4.87</f>
        <v>5365876276.2799997</v>
      </c>
      <c r="D53" s="7" t="s">
        <v>26</v>
      </c>
      <c r="N53" s="12" t="s">
        <v>79</v>
      </c>
      <c r="W53" s="12" t="s">
        <v>75</v>
      </c>
    </row>
    <row r="54" spans="1:23" x14ac:dyDescent="0.25">
      <c r="B54" s="12" t="s">
        <v>1</v>
      </c>
      <c r="C54" s="35">
        <f>C53/D71</f>
        <v>826.16740276537837</v>
      </c>
    </row>
    <row r="56" spans="1:23" x14ac:dyDescent="0.25">
      <c r="B56" s="26"/>
      <c r="C56" s="26">
        <v>2014</v>
      </c>
      <c r="D56" s="26">
        <f t="shared" ref="D56" si="26">+C56+1</f>
        <v>2015</v>
      </c>
      <c r="E56" s="26">
        <f>+D56+1</f>
        <v>2016</v>
      </c>
      <c r="F56" s="26">
        <f>+E56+1</f>
        <v>2017</v>
      </c>
      <c r="G56" s="26">
        <f>+F56+1</f>
        <v>2018</v>
      </c>
      <c r="H56" s="26">
        <f t="shared" ref="H56" si="27">+G56+1</f>
        <v>2019</v>
      </c>
      <c r="I56" s="26">
        <f t="shared" ref="I56" si="28">+H56+1</f>
        <v>2020</v>
      </c>
      <c r="J56" s="26">
        <f t="shared" ref="J56" si="29">+I56+1</f>
        <v>2021</v>
      </c>
      <c r="K56" s="26">
        <f t="shared" ref="K56" si="30">+J56+1</f>
        <v>2022</v>
      </c>
      <c r="L56" s="26">
        <f t="shared" ref="L56" si="31">+K56+1</f>
        <v>2023</v>
      </c>
    </row>
    <row r="57" spans="1:23" x14ac:dyDescent="0.25">
      <c r="B57" s="26" t="s">
        <v>70</v>
      </c>
      <c r="C57" s="25">
        <v>0</v>
      </c>
      <c r="D57" s="25">
        <v>0</v>
      </c>
      <c r="E57" s="25">
        <v>0</v>
      </c>
      <c r="F57" s="25">
        <v>5</v>
      </c>
      <c r="G57" s="25">
        <v>11</v>
      </c>
      <c r="H57" s="25">
        <v>17</v>
      </c>
    </row>
    <row r="58" spans="1:23" x14ac:dyDescent="0.25">
      <c r="B58" s="26" t="s">
        <v>71</v>
      </c>
      <c r="I58" s="27">
        <v>131</v>
      </c>
      <c r="J58" s="27">
        <v>131</v>
      </c>
      <c r="K58" s="27">
        <v>131</v>
      </c>
      <c r="L58" s="27">
        <v>131</v>
      </c>
    </row>
    <row r="59" spans="1:23" x14ac:dyDescent="0.25">
      <c r="I59" s="28"/>
      <c r="J59" s="28"/>
      <c r="K59" s="28"/>
      <c r="L59" s="28"/>
    </row>
    <row r="60" spans="1:23" x14ac:dyDescent="0.25">
      <c r="B60" s="26" t="s">
        <v>74</v>
      </c>
      <c r="C60" s="26">
        <v>2021</v>
      </c>
      <c r="D60" s="26">
        <f t="shared" ref="D60" si="32">+C60+1</f>
        <v>2022</v>
      </c>
      <c r="E60" s="26">
        <f>+D60+1</f>
        <v>2023</v>
      </c>
      <c r="F60" s="26">
        <f t="shared" ref="F60" si="33">+E60+1</f>
        <v>2024</v>
      </c>
      <c r="G60" s="26">
        <f>+F60+1</f>
        <v>2025</v>
      </c>
      <c r="H60" s="26">
        <f t="shared" ref="H60" si="34">+G60+1</f>
        <v>2026</v>
      </c>
      <c r="I60" s="26">
        <f t="shared" ref="I60" si="35">+H60+1</f>
        <v>2027</v>
      </c>
      <c r="J60" s="26">
        <f t="shared" ref="J60" si="36">+I60+1</f>
        <v>2028</v>
      </c>
      <c r="K60" s="26">
        <f t="shared" ref="K60" si="37">+J60+1</f>
        <v>2029</v>
      </c>
      <c r="L60" s="28"/>
    </row>
    <row r="61" spans="1:23" x14ac:dyDescent="0.25">
      <c r="B61" s="26" t="s">
        <v>72</v>
      </c>
      <c r="C61" s="38">
        <f>$C$54*(D57/$L$58)</f>
        <v>0</v>
      </c>
      <c r="D61" s="38">
        <f t="shared" ref="D61:G61" si="38">$C$54*(E57/$L$58)</f>
        <v>0</v>
      </c>
      <c r="E61" s="38">
        <f t="shared" si="38"/>
        <v>31.533106975777802</v>
      </c>
      <c r="F61" s="38">
        <f t="shared" si="38"/>
        <v>69.372835346711156</v>
      </c>
      <c r="G61" s="38">
        <f t="shared" si="38"/>
        <v>107.21256371764451</v>
      </c>
      <c r="H61" s="38">
        <f>$C$54*(I58/$L$58)</f>
        <v>826.16740276537837</v>
      </c>
      <c r="I61" s="38">
        <f t="shared" ref="I61:K61" si="39">$C$54*(J58/$L$58)</f>
        <v>826.16740276537837</v>
      </c>
      <c r="J61" s="38">
        <f t="shared" si="39"/>
        <v>826.16740276537837</v>
      </c>
      <c r="K61" s="38">
        <f t="shared" si="39"/>
        <v>826.16740276537837</v>
      </c>
      <c r="L61" s="28"/>
    </row>
    <row r="62" spans="1:23" x14ac:dyDescent="0.25">
      <c r="L62" s="28"/>
    </row>
    <row r="63" spans="1:23" x14ac:dyDescent="0.25">
      <c r="L63" s="28"/>
    </row>
    <row r="64" spans="1:23" x14ac:dyDescent="0.25">
      <c r="B64" s="26" t="s">
        <v>75</v>
      </c>
      <c r="C64" s="29" t="s">
        <v>2</v>
      </c>
      <c r="D64" s="29" t="s">
        <v>3</v>
      </c>
      <c r="E64" s="29" t="s">
        <v>4</v>
      </c>
      <c r="F64" s="29" t="s">
        <v>5</v>
      </c>
      <c r="G64" s="29" t="s">
        <v>6</v>
      </c>
      <c r="H64" s="29" t="s">
        <v>7</v>
      </c>
      <c r="I64" s="29" t="s">
        <v>8</v>
      </c>
      <c r="J64" s="30"/>
      <c r="K64" s="30"/>
      <c r="L64" s="28"/>
    </row>
    <row r="65" spans="2:31" x14ac:dyDescent="0.25">
      <c r="B65" s="26" t="s">
        <v>73</v>
      </c>
      <c r="C65" s="39">
        <v>9.1734478375887374</v>
      </c>
      <c r="D65" s="39">
        <v>40.479666025703068</v>
      </c>
      <c r="E65" s="39">
        <v>74.301654474224549</v>
      </c>
      <c r="F65" s="39">
        <v>100</v>
      </c>
      <c r="G65" s="39">
        <v>100</v>
      </c>
      <c r="H65" s="39">
        <v>100</v>
      </c>
      <c r="I65" s="39">
        <v>100</v>
      </c>
      <c r="J65" s="30"/>
      <c r="K65" s="30"/>
      <c r="L65" s="28"/>
    </row>
    <row r="66" spans="2:31" x14ac:dyDescent="0.25">
      <c r="B66" s="26" t="s">
        <v>72</v>
      </c>
      <c r="C66" s="40">
        <f>C65</f>
        <v>9.1734478375887374</v>
      </c>
      <c r="D66" s="40">
        <f t="shared" ref="D66:I66" si="40">D65</f>
        <v>40.479666025703068</v>
      </c>
      <c r="E66" s="40">
        <f t="shared" si="40"/>
        <v>74.301654474224549</v>
      </c>
      <c r="F66" s="40">
        <f t="shared" si="40"/>
        <v>100</v>
      </c>
      <c r="G66" s="40">
        <f t="shared" si="40"/>
        <v>100</v>
      </c>
      <c r="H66" s="40">
        <f t="shared" si="40"/>
        <v>100</v>
      </c>
      <c r="I66" s="40">
        <f t="shared" si="40"/>
        <v>100</v>
      </c>
      <c r="J66" s="30"/>
      <c r="K66" s="30"/>
      <c r="L66" s="28"/>
    </row>
    <row r="67" spans="2:31" x14ac:dyDescent="0.25">
      <c r="J67" s="30"/>
      <c r="K67" s="30"/>
      <c r="L67" s="28"/>
    </row>
    <row r="68" spans="2:31" x14ac:dyDescent="0.25">
      <c r="J68" s="30"/>
      <c r="K68" s="30"/>
      <c r="L68" s="28"/>
    </row>
    <row r="69" spans="2:31" x14ac:dyDescent="0.25">
      <c r="B69" s="31" t="s">
        <v>76</v>
      </c>
      <c r="C69" s="29" t="s">
        <v>9</v>
      </c>
      <c r="D69" s="29" t="s">
        <v>10</v>
      </c>
      <c r="E69" s="29" t="s">
        <v>42</v>
      </c>
      <c r="L69" s="28"/>
    </row>
    <row r="70" spans="2:31" x14ac:dyDescent="0.25">
      <c r="B70" s="31" t="s">
        <v>73</v>
      </c>
      <c r="C70" s="41">
        <v>919.20833333333337</v>
      </c>
      <c r="D70" s="42">
        <v>6494901.951249999</v>
      </c>
      <c r="E70" s="34">
        <f>Indicatori!M13/CDF!L58</f>
        <v>0</v>
      </c>
      <c r="F70" s="64" t="s">
        <v>44</v>
      </c>
      <c r="L70" s="28"/>
    </row>
    <row r="71" spans="2:31" x14ac:dyDescent="0.25">
      <c r="B71" s="31" t="s">
        <v>72</v>
      </c>
      <c r="C71" s="32">
        <f>C70</f>
        <v>919.20833333333337</v>
      </c>
      <c r="D71" s="33">
        <f>D70</f>
        <v>6494901.951249999</v>
      </c>
      <c r="E71" s="33">
        <f>E70</f>
        <v>0</v>
      </c>
      <c r="L71" s="28"/>
    </row>
    <row r="72" spans="2:31" x14ac:dyDescent="0.25">
      <c r="L72" s="28"/>
    </row>
    <row r="73" spans="2:31" ht="14.4" thickBot="1" x14ac:dyDescent="0.3">
      <c r="L73" s="28"/>
    </row>
    <row r="74" spans="2:31" x14ac:dyDescent="0.25">
      <c r="B74" s="105" t="s">
        <v>25</v>
      </c>
      <c r="C74" s="106"/>
      <c r="E74" s="7" t="s">
        <v>38</v>
      </c>
      <c r="F74" s="7" t="s">
        <v>39</v>
      </c>
      <c r="L74" s="28"/>
      <c r="N74" s="12"/>
    </row>
    <row r="75" spans="2:31" ht="14.4" thickBot="1" x14ac:dyDescent="0.3">
      <c r="B75" s="44" t="str">
        <f>E74</f>
        <v xml:space="preserve">RCO 22 </v>
      </c>
      <c r="C75" s="45" t="str">
        <f>E75</f>
        <v xml:space="preserve">CO30 </v>
      </c>
      <c r="E75" s="7" t="s">
        <v>40</v>
      </c>
      <c r="F75" s="7" t="s">
        <v>41</v>
      </c>
      <c r="L75" s="28"/>
    </row>
    <row r="76" spans="2:31" x14ac:dyDescent="0.25">
      <c r="L76" s="28"/>
    </row>
    <row r="77" spans="2:31" x14ac:dyDescent="0.25">
      <c r="L77" s="28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2:31" x14ac:dyDescent="0.25">
      <c r="B78" s="26" t="s">
        <v>80</v>
      </c>
      <c r="C78" s="26">
        <v>2021</v>
      </c>
      <c r="D78" s="26">
        <f t="shared" ref="D78" si="41">+C78+1</f>
        <v>2022</v>
      </c>
      <c r="E78" s="26">
        <f>+D78+1</f>
        <v>2023</v>
      </c>
      <c r="F78" s="26">
        <f t="shared" ref="F78" si="42">+E78+1</f>
        <v>2024</v>
      </c>
      <c r="G78" s="26">
        <f>+F78+1</f>
        <v>2025</v>
      </c>
      <c r="H78" s="26">
        <f t="shared" ref="H78" si="43">+G78+1</f>
        <v>2026</v>
      </c>
      <c r="I78" s="26">
        <f t="shared" ref="I78" si="44">+H78+1</f>
        <v>2027</v>
      </c>
      <c r="J78" s="26">
        <f t="shared" ref="J78" si="45">+I78+1</f>
        <v>2028</v>
      </c>
      <c r="K78" s="26">
        <f t="shared" ref="K78" si="46">+J78+1</f>
        <v>2029</v>
      </c>
      <c r="L78" s="28"/>
    </row>
    <row r="79" spans="2:31" x14ac:dyDescent="0.25">
      <c r="B79" s="26" t="s">
        <v>72</v>
      </c>
      <c r="C79" s="38">
        <f t="shared" ref="C79:K79" si="47">$E$71*C61</f>
        <v>0</v>
      </c>
      <c r="D79" s="38">
        <f t="shared" si="47"/>
        <v>0</v>
      </c>
      <c r="E79" s="38">
        <f t="shared" si="47"/>
        <v>0</v>
      </c>
      <c r="F79" s="38">
        <f t="shared" si="47"/>
        <v>0</v>
      </c>
      <c r="G79" s="38">
        <f t="shared" si="47"/>
        <v>0</v>
      </c>
      <c r="H79" s="38">
        <f t="shared" si="47"/>
        <v>0</v>
      </c>
      <c r="I79" s="38">
        <f t="shared" si="47"/>
        <v>0</v>
      </c>
      <c r="J79" s="38">
        <f t="shared" si="47"/>
        <v>0</v>
      </c>
      <c r="K79" s="38">
        <f t="shared" si="47"/>
        <v>0</v>
      </c>
      <c r="L79" s="28"/>
    </row>
    <row r="80" spans="2:31" x14ac:dyDescent="0.25">
      <c r="E80" s="11"/>
      <c r="F80" s="11"/>
      <c r="G80" s="11"/>
      <c r="H80" s="11"/>
      <c r="I80" s="11"/>
      <c r="J80" s="11"/>
      <c r="K80" s="11"/>
      <c r="L80" s="28"/>
    </row>
    <row r="81" spans="1:31" x14ac:dyDescent="0.25">
      <c r="E81" s="11"/>
      <c r="F81" s="11"/>
      <c r="G81" s="11"/>
      <c r="H81" s="11"/>
      <c r="I81" s="11"/>
      <c r="J81" s="11"/>
      <c r="K81" s="11"/>
      <c r="L81" s="28"/>
    </row>
    <row r="82" spans="1:31" x14ac:dyDescent="0.25">
      <c r="B82" s="107" t="s">
        <v>43</v>
      </c>
      <c r="C82" s="107"/>
      <c r="D82" s="23"/>
      <c r="E82" s="24"/>
      <c r="F82" s="24"/>
      <c r="G82" s="24"/>
      <c r="H82" s="24"/>
      <c r="I82" s="24"/>
      <c r="J82" s="24"/>
      <c r="K82" s="24"/>
      <c r="L82" s="24"/>
    </row>
    <row r="83" spans="1:31" x14ac:dyDescent="0.25">
      <c r="B83" s="26" t="s">
        <v>23</v>
      </c>
      <c r="C83" s="35">
        <f>F79</f>
        <v>0</v>
      </c>
      <c r="E83" s="11"/>
      <c r="F83" s="11"/>
      <c r="G83" s="11"/>
      <c r="H83" s="11"/>
      <c r="I83" s="11"/>
      <c r="J83" s="11"/>
      <c r="K83" s="11"/>
      <c r="L83" s="11"/>
    </row>
    <row r="84" spans="1:31" x14ac:dyDescent="0.25">
      <c r="B84" s="26" t="s">
        <v>24</v>
      </c>
      <c r="C84" s="35">
        <f>K79</f>
        <v>0</v>
      </c>
      <c r="E84" s="11"/>
      <c r="F84" s="11"/>
      <c r="G84" s="11"/>
      <c r="H84" s="11"/>
      <c r="I84" s="11"/>
      <c r="J84" s="11"/>
      <c r="K84" s="11"/>
      <c r="L84" s="11"/>
    </row>
    <row r="85" spans="1:3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3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3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3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3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3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3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3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31" s="23" customFormat="1" ht="14.4" thickBo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9.2" customHeight="1" x14ac:dyDescent="0.35">
      <c r="A94" s="103">
        <v>3</v>
      </c>
      <c r="B94" s="9" t="s">
        <v>52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31" s="23" customFormat="1" ht="19.2" customHeight="1" x14ac:dyDescent="0.35">
      <c r="A95" s="104"/>
      <c r="B95" s="9" t="s">
        <v>45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7" spans="2:23" x14ac:dyDescent="0.25">
      <c r="B97" s="12" t="s">
        <v>0</v>
      </c>
      <c r="C97" s="37">
        <f>1101822644*4.87</f>
        <v>5365876276.2799997</v>
      </c>
      <c r="D97" s="7" t="s">
        <v>26</v>
      </c>
      <c r="E97" s="64"/>
    </row>
    <row r="98" spans="2:23" x14ac:dyDescent="0.25">
      <c r="B98" s="12" t="s">
        <v>1</v>
      </c>
      <c r="C98" s="35">
        <f>C97/D115</f>
        <v>73.423094443972246</v>
      </c>
    </row>
    <row r="99" spans="2:23" x14ac:dyDescent="0.25">
      <c r="N99" s="12" t="s">
        <v>79</v>
      </c>
      <c r="W99" s="12" t="s">
        <v>75</v>
      </c>
    </row>
    <row r="100" spans="2:23" x14ac:dyDescent="0.25">
      <c r="B100" s="26"/>
      <c r="C100" s="26">
        <v>2014</v>
      </c>
      <c r="D100" s="26">
        <f t="shared" ref="D100" si="48">+C100+1</f>
        <v>2015</v>
      </c>
      <c r="E100" s="26">
        <f>+D100+1</f>
        <v>2016</v>
      </c>
      <c r="F100" s="26">
        <f>+E100+1</f>
        <v>2017</v>
      </c>
      <c r="G100" s="26">
        <f>+F100+1</f>
        <v>2018</v>
      </c>
      <c r="H100" s="26">
        <f t="shared" ref="H100" si="49">+G100+1</f>
        <v>2019</v>
      </c>
      <c r="I100" s="26">
        <f t="shared" ref="I100" si="50">+H100+1</f>
        <v>2020</v>
      </c>
      <c r="J100" s="26">
        <f t="shared" ref="J100" si="51">+I100+1</f>
        <v>2021</v>
      </c>
      <c r="K100" s="26">
        <f t="shared" ref="K100" si="52">+J100+1</f>
        <v>2022</v>
      </c>
      <c r="L100" s="26">
        <f t="shared" ref="L100" si="53">+K100+1</f>
        <v>2023</v>
      </c>
    </row>
    <row r="101" spans="2:23" x14ac:dyDescent="0.25">
      <c r="B101" s="26" t="s">
        <v>70</v>
      </c>
      <c r="C101" s="25">
        <v>0</v>
      </c>
      <c r="D101" s="25">
        <v>12</v>
      </c>
      <c r="E101" s="25">
        <v>13</v>
      </c>
      <c r="F101" s="25">
        <v>17</v>
      </c>
      <c r="G101" s="25">
        <v>18</v>
      </c>
      <c r="H101" s="25">
        <v>18</v>
      </c>
    </row>
    <row r="102" spans="2:23" x14ac:dyDescent="0.25">
      <c r="B102" s="26" t="s">
        <v>71</v>
      </c>
      <c r="I102" s="27">
        <v>18</v>
      </c>
      <c r="J102" s="27">
        <v>28</v>
      </c>
      <c r="K102" s="27">
        <v>28</v>
      </c>
      <c r="L102" s="27">
        <v>28</v>
      </c>
    </row>
    <row r="103" spans="2:23" x14ac:dyDescent="0.25">
      <c r="I103" s="28"/>
      <c r="J103" s="28"/>
      <c r="K103" s="28"/>
      <c r="L103" s="28"/>
    </row>
    <row r="104" spans="2:23" x14ac:dyDescent="0.25">
      <c r="B104" s="26" t="s">
        <v>74</v>
      </c>
      <c r="C104" s="26">
        <v>2021</v>
      </c>
      <c r="D104" s="26">
        <f t="shared" ref="D104" si="54">+C104+1</f>
        <v>2022</v>
      </c>
      <c r="E104" s="26">
        <f>+D104+1</f>
        <v>2023</v>
      </c>
      <c r="F104" s="26">
        <f t="shared" ref="F104" si="55">+E104+1</f>
        <v>2024</v>
      </c>
      <c r="G104" s="26">
        <f>+F104+1</f>
        <v>2025</v>
      </c>
      <c r="H104" s="26">
        <f t="shared" ref="H104" si="56">+G104+1</f>
        <v>2026</v>
      </c>
      <c r="I104" s="26">
        <f t="shared" ref="I104" si="57">+H104+1</f>
        <v>2027</v>
      </c>
      <c r="J104" s="26">
        <f t="shared" ref="J104" si="58">+I104+1</f>
        <v>2028</v>
      </c>
      <c r="K104" s="26">
        <f t="shared" ref="K104" si="59">+J104+1</f>
        <v>2029</v>
      </c>
      <c r="L104" s="28"/>
    </row>
    <row r="105" spans="2:23" x14ac:dyDescent="0.25">
      <c r="B105" s="26" t="s">
        <v>72</v>
      </c>
      <c r="C105" s="38">
        <f>$C$98*(D101/$L$102)</f>
        <v>31.467040475988103</v>
      </c>
      <c r="D105" s="38">
        <f t="shared" ref="D105:G105" si="60">$C$98*(E101/$L$102)</f>
        <v>34.089293848987118</v>
      </c>
      <c r="E105" s="38">
        <f t="shared" si="60"/>
        <v>44.578307340983145</v>
      </c>
      <c r="F105" s="38">
        <f t="shared" si="60"/>
        <v>47.200560713982163</v>
      </c>
      <c r="G105" s="38">
        <f t="shared" si="60"/>
        <v>47.200560713982163</v>
      </c>
      <c r="H105" s="38">
        <f>$C$98*(I102/$L$102)</f>
        <v>47.200560713982163</v>
      </c>
      <c r="I105" s="38">
        <f t="shared" ref="I105:K105" si="61">$C$98*(J102/$L$102)</f>
        <v>73.423094443972246</v>
      </c>
      <c r="J105" s="38">
        <f t="shared" si="61"/>
        <v>73.423094443972246</v>
      </c>
      <c r="K105" s="38">
        <f t="shared" si="61"/>
        <v>73.423094443972246</v>
      </c>
      <c r="L105" s="28"/>
    </row>
    <row r="106" spans="2:23" x14ac:dyDescent="0.25">
      <c r="L106" s="28"/>
    </row>
    <row r="107" spans="2:23" x14ac:dyDescent="0.25">
      <c r="L107" s="28"/>
    </row>
    <row r="108" spans="2:23" x14ac:dyDescent="0.25">
      <c r="B108" s="26" t="s">
        <v>75</v>
      </c>
      <c r="C108" s="29" t="s">
        <v>2</v>
      </c>
      <c r="D108" s="29" t="s">
        <v>3</v>
      </c>
      <c r="E108" s="29" t="s">
        <v>4</v>
      </c>
      <c r="F108" s="29" t="s">
        <v>5</v>
      </c>
      <c r="G108" s="29" t="s">
        <v>6</v>
      </c>
      <c r="H108" s="29" t="s">
        <v>7</v>
      </c>
      <c r="I108" s="29" t="s">
        <v>8</v>
      </c>
      <c r="J108" s="30"/>
      <c r="K108" s="30"/>
      <c r="L108" s="28"/>
    </row>
    <row r="109" spans="2:23" x14ac:dyDescent="0.25">
      <c r="B109" s="26" t="s">
        <v>73</v>
      </c>
      <c r="C109" s="39">
        <v>4.8211678246529859</v>
      </c>
      <c r="D109" s="39">
        <v>9.4576901777013269</v>
      </c>
      <c r="E109" s="39">
        <v>19.260843213902501</v>
      </c>
      <c r="F109" s="39">
        <v>37.78401713105319</v>
      </c>
      <c r="G109" s="39">
        <v>76.948178284425495</v>
      </c>
      <c r="H109" s="39">
        <v>100</v>
      </c>
      <c r="I109" s="39">
        <v>100</v>
      </c>
      <c r="J109" s="30"/>
      <c r="K109" s="30"/>
      <c r="L109" s="28"/>
    </row>
    <row r="110" spans="2:23" x14ac:dyDescent="0.25">
      <c r="B110" s="26" t="s">
        <v>72</v>
      </c>
      <c r="C110" s="40">
        <f>C109</f>
        <v>4.8211678246529859</v>
      </c>
      <c r="D110" s="40">
        <f t="shared" ref="D110:I110" si="62">D109</f>
        <v>9.4576901777013269</v>
      </c>
      <c r="E110" s="40">
        <f t="shared" si="62"/>
        <v>19.260843213902501</v>
      </c>
      <c r="F110" s="40">
        <f t="shared" si="62"/>
        <v>37.78401713105319</v>
      </c>
      <c r="G110" s="40">
        <f t="shared" si="62"/>
        <v>76.948178284425495</v>
      </c>
      <c r="H110" s="40">
        <f t="shared" si="62"/>
        <v>100</v>
      </c>
      <c r="I110" s="40">
        <f t="shared" si="62"/>
        <v>100</v>
      </c>
      <c r="J110" s="30"/>
      <c r="K110" s="30"/>
      <c r="L110" s="28"/>
    </row>
    <row r="111" spans="2:23" x14ac:dyDescent="0.25">
      <c r="J111" s="30"/>
      <c r="K111" s="30"/>
      <c r="L111" s="28"/>
    </row>
    <row r="112" spans="2:23" x14ac:dyDescent="0.25">
      <c r="J112" s="30"/>
      <c r="K112" s="30"/>
      <c r="L112" s="28"/>
    </row>
    <row r="113" spans="2:14" x14ac:dyDescent="0.25">
      <c r="B113" s="31" t="s">
        <v>76</v>
      </c>
      <c r="C113" s="29" t="s">
        <v>9</v>
      </c>
      <c r="D113" s="29" t="s">
        <v>10</v>
      </c>
      <c r="E113" s="29" t="s">
        <v>50</v>
      </c>
      <c r="L113" s="28"/>
    </row>
    <row r="114" spans="2:14" x14ac:dyDescent="0.25">
      <c r="B114" s="31" t="s">
        <v>73</v>
      </c>
      <c r="C114" s="41">
        <v>1972.473684210526</v>
      </c>
      <c r="D114" s="42">
        <v>73081587.161578938</v>
      </c>
      <c r="E114" s="34">
        <f>Indicatori!M12/L102</f>
        <v>8166.0159734794679</v>
      </c>
      <c r="L114" s="28"/>
    </row>
    <row r="115" spans="2:14" x14ac:dyDescent="0.25">
      <c r="B115" s="31" t="s">
        <v>72</v>
      </c>
      <c r="C115" s="32">
        <f>C114</f>
        <v>1972.473684210526</v>
      </c>
      <c r="D115" s="33">
        <f>D114</f>
        <v>73081587.161578938</v>
      </c>
      <c r="E115" s="32">
        <f>E114</f>
        <v>8166.0159734794679</v>
      </c>
      <c r="L115" s="28"/>
    </row>
    <row r="116" spans="2:14" x14ac:dyDescent="0.25">
      <c r="L116" s="28"/>
    </row>
    <row r="117" spans="2:14" ht="14.4" thickBot="1" x14ac:dyDescent="0.3">
      <c r="L117" s="28"/>
    </row>
    <row r="118" spans="2:14" x14ac:dyDescent="0.25">
      <c r="B118" s="105" t="s">
        <v>25</v>
      </c>
      <c r="C118" s="106"/>
      <c r="E118" s="7" t="s">
        <v>46</v>
      </c>
      <c r="F118" s="7" t="s">
        <v>47</v>
      </c>
      <c r="L118" s="28"/>
    </row>
    <row r="119" spans="2:14" ht="15" customHeight="1" thickBot="1" x14ac:dyDescent="0.3">
      <c r="B119" s="44" t="s">
        <v>50</v>
      </c>
      <c r="C119" s="45" t="s">
        <v>51</v>
      </c>
      <c r="E119" s="7" t="s">
        <v>48</v>
      </c>
      <c r="F119" s="7" t="s">
        <v>49</v>
      </c>
      <c r="L119" s="28"/>
    </row>
    <row r="120" spans="2:14" x14ac:dyDescent="0.25">
      <c r="L120" s="28"/>
    </row>
    <row r="121" spans="2:14" x14ac:dyDescent="0.25">
      <c r="L121" s="28"/>
      <c r="N121" s="12"/>
    </row>
    <row r="122" spans="2:14" x14ac:dyDescent="0.25">
      <c r="B122" s="100" t="s">
        <v>80</v>
      </c>
      <c r="C122" s="102">
        <v>2021</v>
      </c>
      <c r="D122" s="102">
        <f t="shared" ref="D122" si="63">+C122+1</f>
        <v>2022</v>
      </c>
      <c r="E122" s="102">
        <f>+D122+1</f>
        <v>2023</v>
      </c>
      <c r="F122" s="102">
        <f t="shared" ref="F122" si="64">+E122+1</f>
        <v>2024</v>
      </c>
      <c r="G122" s="102">
        <f>+F122+1</f>
        <v>2025</v>
      </c>
      <c r="H122" s="102">
        <f t="shared" ref="H122" si="65">+G122+1</f>
        <v>2026</v>
      </c>
      <c r="I122" s="102">
        <f t="shared" ref="I122" si="66">+H122+1</f>
        <v>2027</v>
      </c>
      <c r="J122" s="102">
        <f t="shared" ref="J122" si="67">+I122+1</f>
        <v>2028</v>
      </c>
      <c r="K122" s="102">
        <f t="shared" ref="K122" si="68">+J122+1</f>
        <v>2029</v>
      </c>
      <c r="L122" s="28"/>
    </row>
    <row r="123" spans="2:14" x14ac:dyDescent="0.25">
      <c r="B123" s="100" t="s">
        <v>72</v>
      </c>
      <c r="C123" s="101">
        <v>0</v>
      </c>
      <c r="D123" s="101">
        <v>0</v>
      </c>
      <c r="E123" s="101">
        <v>0</v>
      </c>
      <c r="F123" s="101">
        <v>0</v>
      </c>
      <c r="G123" s="101">
        <f t="shared" ref="G123:K123" si="69">$E$115*G105</f>
        <v>385440.53274756577</v>
      </c>
      <c r="H123" s="101">
        <f t="shared" si="69"/>
        <v>385440.53274756577</v>
      </c>
      <c r="I123" s="101">
        <f t="shared" si="69"/>
        <v>599574.16205176897</v>
      </c>
      <c r="J123" s="101">
        <f t="shared" si="69"/>
        <v>599574.16205176897</v>
      </c>
      <c r="K123" s="101">
        <f t="shared" si="69"/>
        <v>599574.16205176897</v>
      </c>
      <c r="L123" s="28"/>
    </row>
    <row r="124" spans="2:14" x14ac:dyDescent="0.25">
      <c r="L124" s="28"/>
    </row>
    <row r="125" spans="2:14" s="23" customFormat="1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28"/>
    </row>
    <row r="126" spans="2:14" x14ac:dyDescent="0.25">
      <c r="B126" s="36" t="s">
        <v>51</v>
      </c>
      <c r="C126" s="36"/>
      <c r="D126" s="23"/>
      <c r="E126" s="23"/>
      <c r="F126" s="23"/>
      <c r="G126" s="23"/>
      <c r="H126" s="23"/>
      <c r="I126" s="23"/>
      <c r="J126" s="23"/>
      <c r="K126" s="23"/>
      <c r="L126" s="28"/>
    </row>
    <row r="127" spans="2:14" x14ac:dyDescent="0.25">
      <c r="B127" s="26" t="s">
        <v>23</v>
      </c>
      <c r="C127" s="98">
        <f>F123</f>
        <v>0</v>
      </c>
    </row>
    <row r="128" spans="2:14" x14ac:dyDescent="0.25">
      <c r="B128" s="26" t="s">
        <v>24</v>
      </c>
      <c r="C128" s="98">
        <f>K123</f>
        <v>599574.16205176897</v>
      </c>
    </row>
    <row r="138" spans="1:31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31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31" ht="14.4" thickBo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ht="19.2" x14ac:dyDescent="0.35">
      <c r="A141" s="103">
        <v>4</v>
      </c>
      <c r="B141" s="9" t="s">
        <v>53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31" ht="19.2" x14ac:dyDescent="0.35">
      <c r="A142" s="104"/>
      <c r="B142" s="9" t="s">
        <v>82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1:31" x14ac:dyDescent="0.25">
      <c r="B144" s="12" t="s">
        <v>0</v>
      </c>
      <c r="C144" s="37">
        <f>1101822644*4.87</f>
        <v>5365876276.2799997</v>
      </c>
      <c r="D144" s="7" t="s">
        <v>26</v>
      </c>
      <c r="E144" s="64"/>
    </row>
    <row r="145" spans="2:23" x14ac:dyDescent="0.25">
      <c r="B145" s="12" t="s">
        <v>1</v>
      </c>
      <c r="C145" s="35">
        <f>C144/D162</f>
        <v>388.46940297229332</v>
      </c>
    </row>
    <row r="146" spans="2:23" x14ac:dyDescent="0.25">
      <c r="N146" s="12" t="s">
        <v>79</v>
      </c>
      <c r="W146" s="12" t="s">
        <v>75</v>
      </c>
    </row>
    <row r="147" spans="2:23" x14ac:dyDescent="0.25">
      <c r="B147" s="26"/>
      <c r="C147" s="26">
        <v>2014</v>
      </c>
      <c r="D147" s="26">
        <f t="shared" ref="D147" si="70">+C147+1</f>
        <v>2015</v>
      </c>
      <c r="E147" s="26">
        <f>+D147+1</f>
        <v>2016</v>
      </c>
      <c r="F147" s="26">
        <f>+E147+1</f>
        <v>2017</v>
      </c>
      <c r="G147" s="26">
        <f>+F147+1</f>
        <v>2018</v>
      </c>
      <c r="H147" s="26">
        <f t="shared" ref="H147" si="71">+G147+1</f>
        <v>2019</v>
      </c>
      <c r="I147" s="26">
        <f t="shared" ref="I147" si="72">+H147+1</f>
        <v>2020</v>
      </c>
      <c r="J147" s="26">
        <f t="shared" ref="J147" si="73">+I147+1</f>
        <v>2021</v>
      </c>
      <c r="K147" s="26">
        <f t="shared" ref="K147" si="74">+J147+1</f>
        <v>2022</v>
      </c>
      <c r="L147" s="26">
        <f t="shared" ref="L147" si="75">+K147+1</f>
        <v>2023</v>
      </c>
    </row>
    <row r="148" spans="2:23" x14ac:dyDescent="0.25">
      <c r="B148" s="26" t="s">
        <v>70</v>
      </c>
      <c r="C148" s="25">
        <v>1</v>
      </c>
      <c r="D148" s="25">
        <v>1</v>
      </c>
      <c r="E148" s="25">
        <v>1</v>
      </c>
      <c r="F148" s="25">
        <v>88</v>
      </c>
      <c r="G148" s="25">
        <v>350</v>
      </c>
      <c r="H148" s="25">
        <v>394</v>
      </c>
    </row>
    <row r="149" spans="2:23" x14ac:dyDescent="0.25">
      <c r="B149" s="26" t="s">
        <v>71</v>
      </c>
      <c r="I149" s="27">
        <v>438</v>
      </c>
      <c r="J149" s="27">
        <v>482</v>
      </c>
      <c r="K149" s="27">
        <v>526</v>
      </c>
      <c r="L149" s="27">
        <v>570</v>
      </c>
    </row>
    <row r="150" spans="2:23" x14ac:dyDescent="0.25">
      <c r="I150" s="28"/>
      <c r="J150" s="28"/>
      <c r="K150" s="28"/>
      <c r="L150" s="28"/>
    </row>
    <row r="151" spans="2:23" x14ac:dyDescent="0.25">
      <c r="B151" s="26" t="s">
        <v>74</v>
      </c>
      <c r="C151" s="26">
        <v>2021</v>
      </c>
      <c r="D151" s="26">
        <f t="shared" ref="D151" si="76">+C151+1</f>
        <v>2022</v>
      </c>
      <c r="E151" s="26">
        <f>+D151+1</f>
        <v>2023</v>
      </c>
      <c r="F151" s="26">
        <f t="shared" ref="F151" si="77">+E151+1</f>
        <v>2024</v>
      </c>
      <c r="G151" s="26">
        <f>+F151+1</f>
        <v>2025</v>
      </c>
      <c r="H151" s="26">
        <f t="shared" ref="H151" si="78">+G151+1</f>
        <v>2026</v>
      </c>
      <c r="I151" s="26">
        <f t="shared" ref="I151" si="79">+H151+1</f>
        <v>2027</v>
      </c>
      <c r="J151" s="26">
        <f t="shared" ref="J151" si="80">+I151+1</f>
        <v>2028</v>
      </c>
      <c r="K151" s="26">
        <f t="shared" ref="K151" si="81">+J151+1</f>
        <v>2029</v>
      </c>
      <c r="L151" s="28"/>
    </row>
    <row r="152" spans="2:23" x14ac:dyDescent="0.25">
      <c r="B152" s="26" t="s">
        <v>72</v>
      </c>
      <c r="C152" s="38">
        <f>$C$145*(D148/$L$149)</f>
        <v>0.68152526837244443</v>
      </c>
      <c r="D152" s="38">
        <f t="shared" ref="D152:G152" si="82">$C$145*(E148/$L$149)</f>
        <v>0.68152526837244443</v>
      </c>
      <c r="E152" s="38">
        <f t="shared" si="82"/>
        <v>59.974223616775113</v>
      </c>
      <c r="F152" s="38">
        <f t="shared" si="82"/>
        <v>238.53384393035554</v>
      </c>
      <c r="G152" s="38">
        <f t="shared" si="82"/>
        <v>268.52095573874311</v>
      </c>
      <c r="H152" s="38">
        <f>$C$145*(I149/$L$149)</f>
        <v>298.50806754713062</v>
      </c>
      <c r="I152" s="38">
        <f t="shared" ref="I152:K152" si="83">$C$145*(J149/$L$149)</f>
        <v>328.49517935551819</v>
      </c>
      <c r="J152" s="38">
        <f t="shared" si="83"/>
        <v>358.48229116390576</v>
      </c>
      <c r="K152" s="38">
        <f t="shared" si="83"/>
        <v>388.46940297229332</v>
      </c>
      <c r="L152" s="28"/>
    </row>
    <row r="153" spans="2:23" x14ac:dyDescent="0.25">
      <c r="L153" s="28"/>
    </row>
    <row r="154" spans="2:23" x14ac:dyDescent="0.25">
      <c r="L154" s="28"/>
    </row>
    <row r="155" spans="2:23" x14ac:dyDescent="0.25">
      <c r="B155" s="26" t="s">
        <v>75</v>
      </c>
      <c r="C155" s="29" t="s">
        <v>2</v>
      </c>
      <c r="D155" s="29" t="s">
        <v>3</v>
      </c>
      <c r="E155" s="29" t="s">
        <v>4</v>
      </c>
      <c r="F155" s="29" t="s">
        <v>5</v>
      </c>
      <c r="G155" s="29" t="s">
        <v>6</v>
      </c>
      <c r="H155" s="29" t="s">
        <v>7</v>
      </c>
      <c r="I155" s="29" t="s">
        <v>8</v>
      </c>
      <c r="J155" s="30"/>
      <c r="K155" s="30"/>
      <c r="L155" s="28"/>
    </row>
    <row r="156" spans="2:23" x14ac:dyDescent="0.25">
      <c r="B156" s="26" t="s">
        <v>73</v>
      </c>
      <c r="C156" s="39">
        <v>8.4058428023234075</v>
      </c>
      <c r="D156" s="39">
        <v>76.31181834617739</v>
      </c>
      <c r="E156" s="39">
        <v>100</v>
      </c>
      <c r="F156" s="39">
        <v>100</v>
      </c>
      <c r="G156" s="39">
        <v>100</v>
      </c>
      <c r="H156" s="39">
        <v>100</v>
      </c>
      <c r="I156" s="39">
        <v>100</v>
      </c>
      <c r="J156" s="30"/>
      <c r="K156" s="30"/>
      <c r="L156" s="28"/>
    </row>
    <row r="157" spans="2:23" x14ac:dyDescent="0.25">
      <c r="B157" s="26" t="s">
        <v>72</v>
      </c>
      <c r="C157" s="40">
        <f>C156</f>
        <v>8.4058428023234075</v>
      </c>
      <c r="D157" s="40">
        <f t="shared" ref="D157:I157" si="84">D156</f>
        <v>76.31181834617739</v>
      </c>
      <c r="E157" s="40">
        <f t="shared" si="84"/>
        <v>100</v>
      </c>
      <c r="F157" s="40">
        <f t="shared" si="84"/>
        <v>100</v>
      </c>
      <c r="G157" s="40">
        <f t="shared" si="84"/>
        <v>100</v>
      </c>
      <c r="H157" s="40">
        <f t="shared" si="84"/>
        <v>100</v>
      </c>
      <c r="I157" s="40">
        <f t="shared" si="84"/>
        <v>100</v>
      </c>
      <c r="J157" s="30"/>
      <c r="K157" s="30"/>
      <c r="L157" s="28"/>
    </row>
    <row r="158" spans="2:23" x14ac:dyDescent="0.25">
      <c r="J158" s="30"/>
      <c r="K158" s="30"/>
      <c r="L158" s="28"/>
    </row>
    <row r="159" spans="2:23" x14ac:dyDescent="0.25">
      <c r="J159" s="30"/>
      <c r="K159" s="30"/>
      <c r="L159" s="28"/>
    </row>
    <row r="160" spans="2:23" x14ac:dyDescent="0.25">
      <c r="B160" s="31" t="s">
        <v>76</v>
      </c>
      <c r="C160" s="29" t="s">
        <v>9</v>
      </c>
      <c r="D160" s="29" t="s">
        <v>10</v>
      </c>
      <c r="E160" s="29" t="s">
        <v>57</v>
      </c>
      <c r="L160" s="28"/>
    </row>
    <row r="161" spans="2:31" x14ac:dyDescent="0.25">
      <c r="B161" s="31" t="s">
        <v>73</v>
      </c>
      <c r="C161" s="41">
        <v>780.25853658536585</v>
      </c>
      <c r="D161" s="42">
        <v>13812867.204531699</v>
      </c>
      <c r="E161" s="34">
        <f>SUM(Indicatori!M6:M7)/L149</f>
        <v>1943.0022942949888</v>
      </c>
      <c r="L161" s="28"/>
    </row>
    <row r="162" spans="2:31" x14ac:dyDescent="0.25">
      <c r="B162" s="31" t="s">
        <v>72</v>
      </c>
      <c r="C162" s="32">
        <f>C161</f>
        <v>780.25853658536585</v>
      </c>
      <c r="D162" s="33">
        <f>D161</f>
        <v>13812867.204531699</v>
      </c>
      <c r="E162" s="33">
        <f>E161</f>
        <v>1943.0022942949888</v>
      </c>
      <c r="L162" s="28"/>
    </row>
    <row r="163" spans="2:31" x14ac:dyDescent="0.25">
      <c r="L163" s="28"/>
    </row>
    <row r="164" spans="2:31" ht="14.4" thickBot="1" x14ac:dyDescent="0.3">
      <c r="L164" s="28"/>
    </row>
    <row r="165" spans="2:31" x14ac:dyDescent="0.25">
      <c r="B165" s="105" t="s">
        <v>25</v>
      </c>
      <c r="C165" s="106"/>
      <c r="E165" s="7" t="s">
        <v>56</v>
      </c>
      <c r="F165" s="7" t="s">
        <v>54</v>
      </c>
      <c r="L165" s="28"/>
    </row>
    <row r="166" spans="2:31" ht="14.4" thickBot="1" x14ac:dyDescent="0.3">
      <c r="B166" s="44" t="s">
        <v>57</v>
      </c>
      <c r="C166" s="45" t="s">
        <v>56</v>
      </c>
      <c r="E166" s="7" t="s">
        <v>57</v>
      </c>
      <c r="F166" s="7" t="s">
        <v>55</v>
      </c>
      <c r="L166" s="28"/>
    </row>
    <row r="167" spans="2:31" x14ac:dyDescent="0.25">
      <c r="L167" s="28"/>
    </row>
    <row r="168" spans="2:31" x14ac:dyDescent="0.25">
      <c r="L168" s="28"/>
    </row>
    <row r="169" spans="2:31" x14ac:dyDescent="0.25">
      <c r="B169" s="26" t="s">
        <v>80</v>
      </c>
      <c r="C169" s="26">
        <v>2021</v>
      </c>
      <c r="D169" s="26">
        <f t="shared" ref="D169" si="85">+C169+1</f>
        <v>2022</v>
      </c>
      <c r="E169" s="26">
        <f>+D169+1</f>
        <v>2023</v>
      </c>
      <c r="F169" s="26">
        <f t="shared" ref="F169" si="86">+E169+1</f>
        <v>2024</v>
      </c>
      <c r="G169" s="26">
        <f>+F169+1</f>
        <v>2025</v>
      </c>
      <c r="H169" s="26">
        <f t="shared" ref="H169" si="87">+G169+1</f>
        <v>2026</v>
      </c>
      <c r="I169" s="26">
        <f t="shared" ref="I169" si="88">+H169+1</f>
        <v>2027</v>
      </c>
      <c r="J169" s="26">
        <f t="shared" ref="J169" si="89">+I169+1</f>
        <v>2028</v>
      </c>
      <c r="K169" s="26">
        <f t="shared" ref="K169" si="90">+J169+1</f>
        <v>2029</v>
      </c>
      <c r="L169" s="28"/>
      <c r="N169" s="12"/>
    </row>
    <row r="170" spans="2:31" x14ac:dyDescent="0.25">
      <c r="B170" s="26" t="s">
        <v>72</v>
      </c>
      <c r="C170" s="101">
        <v>0</v>
      </c>
      <c r="D170" s="101"/>
      <c r="E170" s="101">
        <f t="shared" ref="E170:K170" si="91">$E$162*E152</f>
        <v>116530.05408595475</v>
      </c>
      <c r="F170" s="101">
        <f t="shared" si="91"/>
        <v>463471.80602368363</v>
      </c>
      <c r="G170" s="101">
        <f t="shared" si="91"/>
        <v>521736.83306666103</v>
      </c>
      <c r="H170" s="101">
        <f t="shared" si="91"/>
        <v>580001.86010963831</v>
      </c>
      <c r="I170" s="101">
        <f t="shared" si="91"/>
        <v>638266.8871526157</v>
      </c>
      <c r="J170" s="101">
        <f t="shared" si="91"/>
        <v>696531.9141955931</v>
      </c>
      <c r="K170" s="101">
        <f t="shared" si="91"/>
        <v>754796.94123857049</v>
      </c>
      <c r="L170" s="28"/>
    </row>
    <row r="171" spans="2:31" x14ac:dyDescent="0.25">
      <c r="L171" s="28"/>
    </row>
    <row r="172" spans="2:31" x14ac:dyDescent="0.25">
      <c r="L172" s="28"/>
    </row>
    <row r="173" spans="2:31" x14ac:dyDescent="0.25">
      <c r="B173" s="63" t="s">
        <v>56</v>
      </c>
      <c r="C173" s="63"/>
      <c r="D173" s="23"/>
      <c r="E173" s="23"/>
      <c r="F173" s="23"/>
      <c r="G173" s="23"/>
      <c r="H173" s="23"/>
      <c r="I173" s="23"/>
      <c r="J173" s="23"/>
      <c r="K173" s="23"/>
      <c r="L173" s="28"/>
    </row>
    <row r="174" spans="2:31" x14ac:dyDescent="0.25">
      <c r="B174" s="26" t="s">
        <v>23</v>
      </c>
      <c r="C174" s="97">
        <f>F170</f>
        <v>463471.80602368363</v>
      </c>
    </row>
    <row r="175" spans="2:31" x14ac:dyDescent="0.25">
      <c r="B175" s="26" t="s">
        <v>24</v>
      </c>
      <c r="C175" s="97">
        <f>K170</f>
        <v>754796.94123857049</v>
      </c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88" spans="2:12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2:12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2:12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2:12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</sheetData>
  <mergeCells count="10">
    <mergeCell ref="A141:A142"/>
    <mergeCell ref="B165:C165"/>
    <mergeCell ref="A4:A5"/>
    <mergeCell ref="A94:A95"/>
    <mergeCell ref="A50:A51"/>
    <mergeCell ref="B28:C28"/>
    <mergeCell ref="B118:C118"/>
    <mergeCell ref="B74:C74"/>
    <mergeCell ref="B82:C82"/>
    <mergeCell ref="B37:C37"/>
  </mergeCells>
  <phoneticPr fontId="2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13"/>
  <sheetViews>
    <sheetView workbookViewId="0">
      <selection activeCell="D18" sqref="D18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46" t="s">
        <v>58</v>
      </c>
      <c r="C2" s="46"/>
    </row>
    <row r="3" spans="2:25" x14ac:dyDescent="0.3">
      <c r="B3" s="108" t="s">
        <v>19</v>
      </c>
      <c r="C3" s="109"/>
      <c r="D3" s="110"/>
      <c r="E3" s="111" t="s">
        <v>17</v>
      </c>
      <c r="F3" s="13" t="s">
        <v>12</v>
      </c>
      <c r="G3" s="14"/>
      <c r="H3" s="14"/>
      <c r="I3" s="15"/>
      <c r="J3" s="16" t="s">
        <v>13</v>
      </c>
      <c r="K3" s="14"/>
      <c r="L3" s="14"/>
      <c r="M3" s="15"/>
      <c r="N3" s="13" t="s">
        <v>14</v>
      </c>
      <c r="O3" s="14"/>
      <c r="P3" s="14"/>
      <c r="Q3" s="15"/>
      <c r="R3" s="13" t="s">
        <v>15</v>
      </c>
      <c r="S3" s="14"/>
      <c r="T3" s="14"/>
      <c r="U3" s="15"/>
      <c r="V3" s="13" t="s">
        <v>16</v>
      </c>
      <c r="W3" s="14"/>
      <c r="X3" s="14"/>
      <c r="Y3" s="15"/>
    </row>
    <row r="4" spans="2:25" ht="15" thickBot="1" x14ac:dyDescent="0.35">
      <c r="B4" s="21" t="s">
        <v>18</v>
      </c>
      <c r="C4" s="91" t="s">
        <v>69</v>
      </c>
      <c r="D4" s="22" t="s">
        <v>11</v>
      </c>
      <c r="E4" s="112"/>
      <c r="F4" s="17">
        <v>2020</v>
      </c>
      <c r="G4" s="18">
        <v>2021</v>
      </c>
      <c r="H4" s="18">
        <v>2022</v>
      </c>
      <c r="I4" s="19">
        <v>2023</v>
      </c>
      <c r="J4" s="20">
        <v>2020</v>
      </c>
      <c r="K4" s="18">
        <v>2021</v>
      </c>
      <c r="L4" s="18">
        <v>2022</v>
      </c>
      <c r="M4" s="19">
        <v>2023</v>
      </c>
      <c r="N4" s="17">
        <v>2020</v>
      </c>
      <c r="O4" s="18">
        <v>2021</v>
      </c>
      <c r="P4" s="18">
        <v>2022</v>
      </c>
      <c r="Q4" s="19">
        <v>2023</v>
      </c>
      <c r="R4" s="17">
        <v>2020</v>
      </c>
      <c r="S4" s="18">
        <v>2021</v>
      </c>
      <c r="T4" s="18">
        <v>2022</v>
      </c>
      <c r="U4" s="19">
        <v>2023</v>
      </c>
      <c r="V4" s="17">
        <v>2020</v>
      </c>
      <c r="W4" s="18">
        <v>2021</v>
      </c>
      <c r="X4" s="18">
        <v>2022</v>
      </c>
      <c r="Y4" s="19">
        <v>2023</v>
      </c>
    </row>
    <row r="5" spans="2:25" ht="15" thickBot="1" x14ac:dyDescent="0.35">
      <c r="B5" s="75" t="s">
        <v>34</v>
      </c>
      <c r="C5" s="92">
        <v>3</v>
      </c>
      <c r="D5" s="76" t="s">
        <v>68</v>
      </c>
      <c r="E5" s="77">
        <v>1066</v>
      </c>
      <c r="F5" s="78">
        <f>J5/$E$5</f>
        <v>3.5749699437980214</v>
      </c>
      <c r="G5" s="78">
        <f t="shared" ref="G5:I5" si="0">K5/$E$5</f>
        <v>4.7827300599460019</v>
      </c>
      <c r="H5" s="78">
        <f t="shared" si="0"/>
        <v>4.8310404645919212</v>
      </c>
      <c r="I5" s="78">
        <f t="shared" si="0"/>
        <v>4.8310404645919212</v>
      </c>
      <c r="J5" s="79">
        <v>3810.917960088691</v>
      </c>
      <c r="K5" s="80">
        <v>5098.3902439024378</v>
      </c>
      <c r="L5" s="80">
        <v>5149.8891352549881</v>
      </c>
      <c r="M5" s="81">
        <v>5149.8891352549881</v>
      </c>
      <c r="N5" s="79">
        <v>0</v>
      </c>
      <c r="O5" s="80">
        <v>0</v>
      </c>
      <c r="P5" s="80">
        <v>0</v>
      </c>
      <c r="Q5" s="81">
        <v>0</v>
      </c>
      <c r="R5" s="79">
        <v>3810.917960088691</v>
      </c>
      <c r="S5" s="80">
        <v>5098.3902439024378</v>
      </c>
      <c r="T5" s="80">
        <v>5149.8891352549881</v>
      </c>
      <c r="U5" s="81">
        <v>5149.8891352549881</v>
      </c>
      <c r="V5" s="79">
        <v>0</v>
      </c>
      <c r="W5" s="80">
        <v>0</v>
      </c>
      <c r="X5" s="80">
        <v>0</v>
      </c>
      <c r="Y5" s="82">
        <v>0</v>
      </c>
    </row>
    <row r="6" spans="2:25" x14ac:dyDescent="0.3">
      <c r="B6" s="83" t="s">
        <v>57</v>
      </c>
      <c r="C6" s="93"/>
      <c r="D6" s="84" t="s">
        <v>68</v>
      </c>
      <c r="E6" s="85">
        <v>187280</v>
      </c>
      <c r="F6" s="86">
        <f>J6/$E$6</f>
        <v>4.6962345054182544</v>
      </c>
      <c r="G6" s="86">
        <f t="shared" ref="G6:I6" si="1">K6/$E$6</f>
        <v>5.8549763282739855</v>
      </c>
      <c r="H6" s="86">
        <f t="shared" si="1"/>
        <v>5.8837402357265107</v>
      </c>
      <c r="I6" s="86">
        <f t="shared" si="1"/>
        <v>5.9079059399470344</v>
      </c>
      <c r="J6" s="87">
        <v>879510.79817473062</v>
      </c>
      <c r="K6" s="88">
        <v>1096519.966759152</v>
      </c>
      <c r="L6" s="88">
        <v>1101906.8713468609</v>
      </c>
      <c r="M6" s="89">
        <v>1106432.6244332807</v>
      </c>
      <c r="N6" s="87">
        <v>16663</v>
      </c>
      <c r="O6" s="88">
        <v>16663</v>
      </c>
      <c r="P6" s="88">
        <v>16663</v>
      </c>
      <c r="Q6" s="89">
        <v>16663</v>
      </c>
      <c r="R6" s="87">
        <v>862398.71240676369</v>
      </c>
      <c r="S6" s="88">
        <v>1077354.9174804788</v>
      </c>
      <c r="T6" s="88">
        <v>1078835.3156214766</v>
      </c>
      <c r="U6" s="89">
        <v>1078835.3156214766</v>
      </c>
      <c r="V6" s="87">
        <v>449.08576796697389</v>
      </c>
      <c r="W6" s="88">
        <v>2502.0492786731402</v>
      </c>
      <c r="X6" s="88">
        <v>6408.5557253842471</v>
      </c>
      <c r="Y6" s="90">
        <v>10934.308811804</v>
      </c>
    </row>
    <row r="7" spans="2:25" ht="15" thickBot="1" x14ac:dyDescent="0.35">
      <c r="B7" s="58" t="s">
        <v>57</v>
      </c>
      <c r="C7" s="94"/>
      <c r="D7" s="59" t="s">
        <v>27</v>
      </c>
      <c r="E7" s="62">
        <v>4293</v>
      </c>
      <c r="F7" s="60">
        <v>16.824623582456212</v>
      </c>
      <c r="G7" s="60">
        <v>18.940657784611183</v>
      </c>
      <c r="H7" s="60">
        <v>21.893621975449022</v>
      </c>
      <c r="I7" s="60">
        <v>25.126562191074232</v>
      </c>
      <c r="J7" s="53">
        <v>722.28109039484514</v>
      </c>
      <c r="K7" s="50">
        <v>813.12243869335816</v>
      </c>
      <c r="L7" s="50">
        <v>939.89319140602663</v>
      </c>
      <c r="M7" s="51">
        <v>1078.6833148628168</v>
      </c>
      <c r="N7" s="53">
        <v>511</v>
      </c>
      <c r="O7" s="50">
        <v>511</v>
      </c>
      <c r="P7" s="50">
        <v>511</v>
      </c>
      <c r="Q7" s="51">
        <v>511</v>
      </c>
      <c r="R7" s="53">
        <v>197.50909090909084</v>
      </c>
      <c r="S7" s="50">
        <v>225.3927272727272</v>
      </c>
      <c r="T7" s="50">
        <v>232.36363636363629</v>
      </c>
      <c r="U7" s="51">
        <v>232.36363636363629</v>
      </c>
      <c r="V7" s="53">
        <v>13.771999485754288</v>
      </c>
      <c r="W7" s="50">
        <v>76.729711420631034</v>
      </c>
      <c r="X7" s="50">
        <v>196.5295550423904</v>
      </c>
      <c r="Y7" s="52">
        <v>335.3196784991805</v>
      </c>
    </row>
    <row r="9" spans="2:25" ht="15" thickBot="1" x14ac:dyDescent="0.35">
      <c r="B9" s="46" t="s">
        <v>59</v>
      </c>
      <c r="C9" s="46"/>
    </row>
    <row r="10" spans="2:25" x14ac:dyDescent="0.3">
      <c r="B10" s="108" t="s">
        <v>19</v>
      </c>
      <c r="C10" s="109"/>
      <c r="D10" s="110"/>
      <c r="E10" s="111" t="s">
        <v>17</v>
      </c>
      <c r="F10" s="13" t="s">
        <v>12</v>
      </c>
      <c r="G10" s="14"/>
      <c r="H10" s="14"/>
      <c r="I10" s="15"/>
      <c r="J10" s="16" t="s">
        <v>13</v>
      </c>
      <c r="K10" s="14"/>
      <c r="L10" s="14"/>
      <c r="M10" s="15"/>
      <c r="N10" s="13" t="s">
        <v>14</v>
      </c>
      <c r="O10" s="14"/>
      <c r="P10" s="14"/>
      <c r="Q10" s="15"/>
      <c r="R10" s="13" t="s">
        <v>15</v>
      </c>
      <c r="S10" s="14"/>
      <c r="T10" s="14"/>
      <c r="U10" s="15"/>
      <c r="V10" s="13" t="s">
        <v>16</v>
      </c>
      <c r="W10" s="14"/>
      <c r="X10" s="14"/>
      <c r="Y10" s="15"/>
    </row>
    <row r="11" spans="2:25" ht="15" thickBot="1" x14ac:dyDescent="0.35">
      <c r="B11" s="21" t="s">
        <v>18</v>
      </c>
      <c r="C11" s="91"/>
      <c r="D11" s="22" t="s">
        <v>11</v>
      </c>
      <c r="E11" s="112"/>
      <c r="F11" s="17">
        <v>2020</v>
      </c>
      <c r="G11" s="18">
        <v>2021</v>
      </c>
      <c r="H11" s="18">
        <v>2022</v>
      </c>
      <c r="I11" s="19">
        <v>2023</v>
      </c>
      <c r="J11" s="20">
        <v>2020</v>
      </c>
      <c r="K11" s="18">
        <v>2021</v>
      </c>
      <c r="L11" s="18">
        <v>2022</v>
      </c>
      <c r="M11" s="19">
        <v>2023</v>
      </c>
      <c r="N11" s="17">
        <v>2020</v>
      </c>
      <c r="O11" s="18">
        <v>2021</v>
      </c>
      <c r="P11" s="18">
        <v>2022</v>
      </c>
      <c r="Q11" s="19">
        <v>2023</v>
      </c>
      <c r="R11" s="17">
        <v>2020</v>
      </c>
      <c r="S11" s="18">
        <v>2021</v>
      </c>
      <c r="T11" s="18">
        <v>2022</v>
      </c>
      <c r="U11" s="19">
        <v>2023</v>
      </c>
      <c r="V11" s="17">
        <v>2020</v>
      </c>
      <c r="W11" s="18">
        <v>2021</v>
      </c>
      <c r="X11" s="18">
        <v>2022</v>
      </c>
      <c r="Y11" s="19">
        <v>2023</v>
      </c>
    </row>
    <row r="12" spans="2:25" x14ac:dyDescent="0.3">
      <c r="B12" s="49" t="s">
        <v>50</v>
      </c>
      <c r="C12" s="95"/>
      <c r="D12" s="48" t="s">
        <v>68</v>
      </c>
      <c r="E12" s="61">
        <v>1300000</v>
      </c>
      <c r="F12" s="47">
        <f>J12/$E$12</f>
        <v>7.9151155568356363E-2</v>
      </c>
      <c r="G12" s="47">
        <f t="shared" ref="G12:I12" si="2">K12/$E$12</f>
        <v>0.13352131091082256</v>
      </c>
      <c r="H12" s="47">
        <f t="shared" si="2"/>
        <v>0.13352131091082256</v>
      </c>
      <c r="I12" s="47">
        <f t="shared" si="2"/>
        <v>0.1758834209672501</v>
      </c>
      <c r="J12" s="55">
        <v>102896.50223886326</v>
      </c>
      <c r="K12" s="54">
        <v>173577.70418406933</v>
      </c>
      <c r="L12" s="54">
        <v>173577.70418406933</v>
      </c>
      <c r="M12" s="57">
        <v>228648.44725742511</v>
      </c>
      <c r="N12" s="55">
        <v>88025</v>
      </c>
      <c r="O12" s="54">
        <v>88025</v>
      </c>
      <c r="P12" s="54">
        <v>88025</v>
      </c>
      <c r="Q12" s="57">
        <v>88025</v>
      </c>
      <c r="R12" s="55">
        <v>14871.50223886327</v>
      </c>
      <c r="S12" s="54">
        <v>85552.704184069327</v>
      </c>
      <c r="T12" s="54">
        <v>85552.704184069327</v>
      </c>
      <c r="U12" s="57">
        <v>140623.44725742511</v>
      </c>
      <c r="V12" s="55">
        <v>0</v>
      </c>
      <c r="W12" s="54">
        <v>0</v>
      </c>
      <c r="X12" s="54">
        <v>0</v>
      </c>
      <c r="Y12" s="56">
        <v>0</v>
      </c>
    </row>
    <row r="13" spans="2:25" ht="15" thickBot="1" x14ac:dyDescent="0.35">
      <c r="B13" s="65" t="s">
        <v>42</v>
      </c>
      <c r="C13" s="96"/>
      <c r="D13" s="66" t="s">
        <v>68</v>
      </c>
      <c r="E13" s="67">
        <v>187280</v>
      </c>
      <c r="F13" s="68">
        <v>0</v>
      </c>
      <c r="G13" s="68">
        <v>0</v>
      </c>
      <c r="H13" s="68">
        <v>0</v>
      </c>
      <c r="I13" s="68">
        <v>0</v>
      </c>
      <c r="J13" s="69">
        <v>0</v>
      </c>
      <c r="K13" s="70">
        <v>0</v>
      </c>
      <c r="L13" s="70">
        <v>0</v>
      </c>
      <c r="M13" s="71">
        <v>0</v>
      </c>
      <c r="N13" s="69">
        <v>0</v>
      </c>
      <c r="O13" s="70">
        <v>0</v>
      </c>
      <c r="P13" s="70">
        <v>0</v>
      </c>
      <c r="Q13" s="71">
        <v>0</v>
      </c>
      <c r="R13" s="69">
        <v>0</v>
      </c>
      <c r="S13" s="70">
        <v>0</v>
      </c>
      <c r="T13" s="70">
        <v>0</v>
      </c>
      <c r="U13" s="71">
        <v>0</v>
      </c>
      <c r="V13" s="69">
        <v>0</v>
      </c>
      <c r="W13" s="70">
        <v>0</v>
      </c>
      <c r="X13" s="70">
        <v>0</v>
      </c>
      <c r="Y13" s="72">
        <v>0</v>
      </c>
    </row>
  </sheetData>
  <mergeCells count="4">
    <mergeCell ref="B3:D3"/>
    <mergeCell ref="E3:E4"/>
    <mergeCell ref="B10:D10"/>
    <mergeCell ref="E10:E1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B2:E6"/>
  <sheetViews>
    <sheetView workbookViewId="0">
      <selection activeCell="C16" sqref="C16"/>
    </sheetView>
  </sheetViews>
  <sheetFormatPr defaultRowHeight="14.4" x14ac:dyDescent="0.3"/>
  <cols>
    <col min="2" max="2" width="7.6640625" customWidth="1"/>
    <col min="3" max="3" width="44.21875" customWidth="1"/>
    <col min="4" max="4" width="44.5546875" customWidth="1"/>
  </cols>
  <sheetData>
    <row r="2" spans="2:5" ht="15" thickBot="1" x14ac:dyDescent="0.35"/>
    <row r="3" spans="2:5" ht="15" thickBot="1" x14ac:dyDescent="0.35">
      <c r="B3" s="5" t="s">
        <v>22</v>
      </c>
      <c r="C3" s="1" t="s">
        <v>20</v>
      </c>
      <c r="D3" s="2" t="s">
        <v>21</v>
      </c>
      <c r="E3" s="2" t="s">
        <v>65</v>
      </c>
    </row>
    <row r="4" spans="2:5" s="74" customFormat="1" ht="27" thickBot="1" x14ac:dyDescent="0.35">
      <c r="B4" s="73">
        <v>1</v>
      </c>
      <c r="C4" s="4" t="s">
        <v>60</v>
      </c>
      <c r="D4" s="4" t="s">
        <v>30</v>
      </c>
      <c r="E4" s="4" t="s">
        <v>66</v>
      </c>
    </row>
    <row r="5" spans="2:5" ht="27" thickBot="1" x14ac:dyDescent="0.35">
      <c r="B5" s="3">
        <v>2</v>
      </c>
      <c r="C5" s="4" t="s">
        <v>61</v>
      </c>
      <c r="D5" s="4" t="s">
        <v>62</v>
      </c>
      <c r="E5" s="4" t="s">
        <v>67</v>
      </c>
    </row>
    <row r="6" spans="2:5" ht="27" thickBot="1" x14ac:dyDescent="0.35">
      <c r="B6" s="3">
        <v>3</v>
      </c>
      <c r="C6" s="4" t="s">
        <v>63</v>
      </c>
      <c r="D6" s="4" t="s">
        <v>64</v>
      </c>
      <c r="E6" s="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2021-02-02T18:32:37Z</dcterms:modified>
</cp:coreProperties>
</file>