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Extensie instrument de prognoza Tema E\"/>
    </mc:Choice>
  </mc:AlternateContent>
  <xr:revisionPtr revIDLastSave="0" documentId="13_ncr:1_{3A64E286-C900-4FC1-9158-DEA690ABFD1E}" xr6:coauthVersionLast="46" xr6:coauthVersionMax="46" xr10:uidLastSave="{00000000-0000-0000-0000-000000000000}"/>
  <bookViews>
    <workbookView xWindow="-108" yWindow="-108" windowWidth="23256" windowHeight="12576" xr2:uid="{AB8E4C52-A769-45E2-9E8B-33248A3A6FF1}"/>
  </bookViews>
  <sheets>
    <sheet name="CDF" sheetId="1" r:id="rId1"/>
    <sheet name="Indicatori" sheetId="2" r:id="rId2"/>
    <sheet name="Match indicatori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3" i="1" l="1"/>
  <c r="D243" i="1"/>
  <c r="E243" i="1"/>
  <c r="C214" i="1"/>
  <c r="I196" i="1"/>
  <c r="J196" i="1"/>
  <c r="K196" i="1"/>
  <c r="H196" i="1"/>
  <c r="D196" i="1"/>
  <c r="E196" i="1"/>
  <c r="F196" i="1"/>
  <c r="G196" i="1"/>
  <c r="C196" i="1"/>
  <c r="C170" i="1"/>
  <c r="I136" i="1"/>
  <c r="J136" i="1"/>
  <c r="K136" i="1"/>
  <c r="H136" i="1"/>
  <c r="D136" i="1"/>
  <c r="E136" i="1"/>
  <c r="F136" i="1"/>
  <c r="G136" i="1"/>
  <c r="C136" i="1"/>
  <c r="C188" i="1"/>
  <c r="C234" i="1"/>
  <c r="F252" i="1"/>
  <c r="F253" i="1" s="1"/>
  <c r="E253" i="1"/>
  <c r="E91" i="1"/>
  <c r="D272" i="1"/>
  <c r="E272" i="1" s="1"/>
  <c r="F272" i="1" s="1"/>
  <c r="G272" i="1" s="1"/>
  <c r="H272" i="1" s="1"/>
  <c r="I272" i="1" s="1"/>
  <c r="J272" i="1" s="1"/>
  <c r="K272" i="1" s="1"/>
  <c r="D263" i="1"/>
  <c r="E263" i="1" s="1"/>
  <c r="F263" i="1" s="1"/>
  <c r="G263" i="1" s="1"/>
  <c r="H263" i="1" s="1"/>
  <c r="I263" i="1" s="1"/>
  <c r="J263" i="1" s="1"/>
  <c r="K263" i="1" s="1"/>
  <c r="D253" i="1"/>
  <c r="C253" i="1"/>
  <c r="I248" i="1"/>
  <c r="H248" i="1"/>
  <c r="G248" i="1"/>
  <c r="F248" i="1"/>
  <c r="E248" i="1"/>
  <c r="D248" i="1"/>
  <c r="C248" i="1"/>
  <c r="D242" i="1"/>
  <c r="E242" i="1" s="1"/>
  <c r="F242" i="1" s="1"/>
  <c r="G242" i="1" s="1"/>
  <c r="H242" i="1" s="1"/>
  <c r="I242" i="1" s="1"/>
  <c r="J242" i="1" s="1"/>
  <c r="K242" i="1" s="1"/>
  <c r="D238" i="1"/>
  <c r="E238" i="1" s="1"/>
  <c r="F238" i="1" s="1"/>
  <c r="G238" i="1" s="1"/>
  <c r="H238" i="1" s="1"/>
  <c r="I238" i="1" s="1"/>
  <c r="J238" i="1" s="1"/>
  <c r="K238" i="1" s="1"/>
  <c r="L238" i="1" s="1"/>
  <c r="C235" i="1"/>
  <c r="I243" i="1" s="1"/>
  <c r="E205" i="1"/>
  <c r="D165" i="1"/>
  <c r="E165" i="1" s="1"/>
  <c r="F165" i="1" s="1"/>
  <c r="G165" i="1" s="1"/>
  <c r="H165" i="1" s="1"/>
  <c r="I165" i="1" s="1"/>
  <c r="J165" i="1" s="1"/>
  <c r="K165" i="1" s="1"/>
  <c r="F145" i="1"/>
  <c r="C127" i="1"/>
  <c r="E90" i="1"/>
  <c r="G7" i="2"/>
  <c r="H7" i="2"/>
  <c r="I7" i="2"/>
  <c r="F7" i="2"/>
  <c r="C73" i="1"/>
  <c r="F35" i="1"/>
  <c r="G5" i="2"/>
  <c r="H5" i="2"/>
  <c r="I5" i="2"/>
  <c r="F5" i="2"/>
  <c r="D55" i="1"/>
  <c r="E55" i="1" s="1"/>
  <c r="F55" i="1" s="1"/>
  <c r="G55" i="1" s="1"/>
  <c r="H55" i="1" s="1"/>
  <c r="I55" i="1" s="1"/>
  <c r="J55" i="1" s="1"/>
  <c r="K55" i="1" s="1"/>
  <c r="C17" i="1"/>
  <c r="H243" i="1" l="1"/>
  <c r="K243" i="1"/>
  <c r="C243" i="1"/>
  <c r="C273" i="1" s="1"/>
  <c r="K264" i="1"/>
  <c r="G243" i="1"/>
  <c r="G273" i="1" s="1"/>
  <c r="F243" i="1"/>
  <c r="F264" i="1" s="1"/>
  <c r="C267" i="1" s="1"/>
  <c r="C264" i="1"/>
  <c r="G264" i="1"/>
  <c r="J264" i="1"/>
  <c r="H264" i="1"/>
  <c r="E264" i="1"/>
  <c r="I264" i="1"/>
  <c r="D264" i="1"/>
  <c r="D273" i="1"/>
  <c r="F273" i="1"/>
  <c r="C276" i="1" s="1"/>
  <c r="I273" i="1"/>
  <c r="J273" i="1"/>
  <c r="K273" i="1"/>
  <c r="C277" i="1" s="1"/>
  <c r="E273" i="1" l="1"/>
  <c r="C268" i="1"/>
  <c r="H273" i="1"/>
  <c r="C206" i="1" l="1"/>
  <c r="D206" i="1"/>
  <c r="I6" i="2" l="1"/>
  <c r="G6" i="2"/>
  <c r="H6" i="2"/>
  <c r="F6" i="2"/>
  <c r="F36" i="1"/>
  <c r="D156" i="1"/>
  <c r="E156" i="1" s="1"/>
  <c r="F156" i="1" s="1"/>
  <c r="G156" i="1" s="1"/>
  <c r="H156" i="1" s="1"/>
  <c r="I156" i="1" s="1"/>
  <c r="J156" i="1" s="1"/>
  <c r="K156" i="1" s="1"/>
  <c r="D146" i="1"/>
  <c r="C146" i="1"/>
  <c r="I141" i="1"/>
  <c r="H141" i="1"/>
  <c r="G141" i="1"/>
  <c r="F141" i="1"/>
  <c r="E141" i="1"/>
  <c r="D141" i="1"/>
  <c r="C141" i="1"/>
  <c r="D135" i="1"/>
  <c r="E135" i="1" s="1"/>
  <c r="F135" i="1" s="1"/>
  <c r="G135" i="1" s="1"/>
  <c r="H135" i="1" s="1"/>
  <c r="I135" i="1" s="1"/>
  <c r="J135" i="1" s="1"/>
  <c r="K135" i="1" s="1"/>
  <c r="D131" i="1"/>
  <c r="E131" i="1" s="1"/>
  <c r="F131" i="1" s="1"/>
  <c r="G131" i="1" s="1"/>
  <c r="H131" i="1" s="1"/>
  <c r="I131" i="1" s="1"/>
  <c r="J131" i="1" s="1"/>
  <c r="K131" i="1" s="1"/>
  <c r="L131" i="1" s="1"/>
  <c r="C128" i="1"/>
  <c r="E166" i="1" s="1"/>
  <c r="D166" i="1" l="1"/>
  <c r="I166" i="1"/>
  <c r="J166" i="1"/>
  <c r="K166" i="1"/>
  <c r="H166" i="1"/>
  <c r="G166" i="1"/>
  <c r="F166" i="1"/>
  <c r="C169" i="1" s="1"/>
  <c r="C166" i="1" l="1"/>
  <c r="C157" i="1"/>
  <c r="H157" i="1"/>
  <c r="I157" i="1"/>
  <c r="G157" i="1"/>
  <c r="J157" i="1"/>
  <c r="D157" i="1"/>
  <c r="F157" i="1"/>
  <c r="E157" i="1"/>
  <c r="K157" i="1"/>
  <c r="D47" i="1"/>
  <c r="E47" i="1" s="1"/>
  <c r="F47" i="1" s="1"/>
  <c r="G47" i="1" s="1"/>
  <c r="H47" i="1" s="1"/>
  <c r="I47" i="1" s="1"/>
  <c r="J47" i="1" s="1"/>
  <c r="K47" i="1" s="1"/>
  <c r="D36" i="1"/>
  <c r="C36" i="1"/>
  <c r="I31" i="1"/>
  <c r="H31" i="1"/>
  <c r="G31" i="1"/>
  <c r="F31" i="1"/>
  <c r="E31" i="1"/>
  <c r="D31" i="1"/>
  <c r="C31" i="1"/>
  <c r="D25" i="1"/>
  <c r="E25" i="1" s="1"/>
  <c r="F25" i="1" s="1"/>
  <c r="G25" i="1" s="1"/>
  <c r="H25" i="1" s="1"/>
  <c r="I25" i="1" s="1"/>
  <c r="J25" i="1" s="1"/>
  <c r="K25" i="1" s="1"/>
  <c r="D21" i="1"/>
  <c r="E21" i="1" s="1"/>
  <c r="F21" i="1" s="1"/>
  <c r="G21" i="1" s="1"/>
  <c r="H21" i="1" s="1"/>
  <c r="I21" i="1" s="1"/>
  <c r="J21" i="1" s="1"/>
  <c r="K21" i="1" s="1"/>
  <c r="L21" i="1" s="1"/>
  <c r="C18" i="1"/>
  <c r="K26" i="1" l="1"/>
  <c r="D26" i="1"/>
  <c r="D56" i="1" s="1"/>
  <c r="E26" i="1"/>
  <c r="G26" i="1"/>
  <c r="I26" i="1"/>
  <c r="H26" i="1"/>
  <c r="F26" i="1"/>
  <c r="C26" i="1"/>
  <c r="J26" i="1"/>
  <c r="E206" i="1"/>
  <c r="J214" i="1" s="1"/>
  <c r="C189" i="1"/>
  <c r="E48" i="1" l="1"/>
  <c r="E56" i="1"/>
  <c r="C48" i="1"/>
  <c r="C56" i="1"/>
  <c r="J48" i="1"/>
  <c r="J56" i="1"/>
  <c r="F48" i="1"/>
  <c r="F56" i="1"/>
  <c r="C59" i="1" s="1"/>
  <c r="K48" i="1"/>
  <c r="K56" i="1"/>
  <c r="C60" i="1" s="1"/>
  <c r="H48" i="1"/>
  <c r="H56" i="1"/>
  <c r="D48" i="1"/>
  <c r="G48" i="1"/>
  <c r="G56" i="1"/>
  <c r="I48" i="1"/>
  <c r="I56" i="1"/>
  <c r="D191" i="1"/>
  <c r="E191" i="1" s="1"/>
  <c r="F191" i="1" s="1"/>
  <c r="G191" i="1" s="1"/>
  <c r="H191" i="1" s="1"/>
  <c r="I191" i="1" s="1"/>
  <c r="J191" i="1" s="1"/>
  <c r="K191" i="1" s="1"/>
  <c r="L191" i="1" s="1"/>
  <c r="D195" i="1"/>
  <c r="E195" i="1" s="1"/>
  <c r="F195" i="1" s="1"/>
  <c r="G195" i="1" s="1"/>
  <c r="H195" i="1" s="1"/>
  <c r="I195" i="1" s="1"/>
  <c r="J195" i="1" s="1"/>
  <c r="K195" i="1" s="1"/>
  <c r="C201" i="1"/>
  <c r="D201" i="1"/>
  <c r="E201" i="1"/>
  <c r="F201" i="1"/>
  <c r="G201" i="1"/>
  <c r="H201" i="1"/>
  <c r="I201" i="1"/>
  <c r="D213" i="1"/>
  <c r="E213" i="1" s="1"/>
  <c r="F213" i="1" s="1"/>
  <c r="G213" i="1" s="1"/>
  <c r="H213" i="1" s="1"/>
  <c r="I213" i="1" s="1"/>
  <c r="J213" i="1" s="1"/>
  <c r="K213" i="1" s="1"/>
  <c r="K214" i="1" l="1"/>
  <c r="C218" i="1" s="1"/>
  <c r="H214" i="1" l="1"/>
  <c r="D214" i="1"/>
  <c r="G214" i="1"/>
  <c r="I214" i="1"/>
  <c r="E214" i="1"/>
  <c r="F214" i="1"/>
  <c r="D99" i="1" l="1"/>
  <c r="E99" i="1" s="1"/>
  <c r="F99" i="1" s="1"/>
  <c r="G99" i="1" s="1"/>
  <c r="H99" i="1" s="1"/>
  <c r="I99" i="1" s="1"/>
  <c r="J99" i="1" s="1"/>
  <c r="K99" i="1" s="1"/>
  <c r="C217" i="1" l="1"/>
  <c r="D76" i="1" l="1"/>
  <c r="E76" i="1" s="1"/>
  <c r="F76" i="1" s="1"/>
  <c r="G76" i="1" s="1"/>
  <c r="H76" i="1" s="1"/>
  <c r="I76" i="1" s="1"/>
  <c r="J76" i="1" s="1"/>
  <c r="K76" i="1" s="1"/>
  <c r="L76" i="1" s="1"/>
  <c r="D80" i="1"/>
  <c r="E80" i="1" s="1"/>
  <c r="F80" i="1" s="1"/>
  <c r="G80" i="1" s="1"/>
  <c r="H80" i="1" s="1"/>
  <c r="I80" i="1" s="1"/>
  <c r="J80" i="1" s="1"/>
  <c r="K80" i="1" s="1"/>
  <c r="C86" i="1"/>
  <c r="D86" i="1"/>
  <c r="E86" i="1"/>
  <c r="F86" i="1"/>
  <c r="G86" i="1"/>
  <c r="H86" i="1"/>
  <c r="I86" i="1"/>
  <c r="C91" i="1"/>
  <c r="D91" i="1"/>
  <c r="C74" i="1" s="1"/>
  <c r="J81" i="1" l="1"/>
  <c r="J100" i="1" s="1"/>
  <c r="K81" i="1"/>
  <c r="K100" i="1" s="1"/>
  <c r="C104" i="1" s="1"/>
  <c r="G81" i="1"/>
  <c r="G100" i="1" s="1"/>
  <c r="H81" i="1"/>
  <c r="H100" i="1" s="1"/>
  <c r="D81" i="1"/>
  <c r="D100" i="1" s="1"/>
  <c r="F81" i="1"/>
  <c r="F100" i="1" s="1"/>
  <c r="I81" i="1"/>
  <c r="I100" i="1" s="1"/>
  <c r="E81" i="1"/>
  <c r="E100" i="1" s="1"/>
  <c r="C81" i="1"/>
  <c r="C100" i="1" s="1"/>
  <c r="C161" i="1"/>
  <c r="C160" i="1"/>
  <c r="C51" i="1"/>
  <c r="C52" i="1"/>
  <c r="C103" i="1" l="1"/>
</calcChain>
</file>

<file path=xl/sharedStrings.xml><?xml version="1.0" encoding="utf-8"?>
<sst xmlns="http://schemas.openxmlformats.org/spreadsheetml/2006/main" count="294" uniqueCount="94">
  <si>
    <t>Buget</t>
  </si>
  <si>
    <t>Total Proiecte</t>
  </si>
  <si>
    <t>CDF</t>
  </si>
  <si>
    <t>t+0</t>
  </si>
  <si>
    <t>t+1</t>
  </si>
  <si>
    <t>t+2</t>
  </si>
  <si>
    <t>t+3</t>
  </si>
  <si>
    <t>t+4</t>
  </si>
  <si>
    <t>t+5</t>
  </si>
  <si>
    <t>t+6</t>
  </si>
  <si>
    <t>Region</t>
  </si>
  <si>
    <t>As percentage of target (%)</t>
  </si>
  <si>
    <t>Total</t>
  </si>
  <si>
    <t>Finalised</t>
  </si>
  <si>
    <t>Ongoing</t>
  </si>
  <si>
    <t>New</t>
  </si>
  <si>
    <t>Target</t>
  </si>
  <si>
    <t>LDR</t>
  </si>
  <si>
    <t>Cod</t>
  </si>
  <si>
    <t>Indicator 2014-2020</t>
  </si>
  <si>
    <t>Indicatori din perioada de programare post-2020</t>
  </si>
  <si>
    <t>Indicatori din perioada de programare 2014-2020</t>
  </si>
  <si>
    <t>Nr</t>
  </si>
  <si>
    <t>Valoarea milestone</t>
  </si>
  <si>
    <t>Valorea țintă finală</t>
  </si>
  <si>
    <t>Matching</t>
  </si>
  <si>
    <t>Estimare valori indicator RCO01</t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</si>
  <si>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3.</t>
    </r>
    <r>
      <rPr>
        <sz val="15"/>
        <color theme="1"/>
        <rFont val="Cambria"/>
        <family val="1"/>
      </rPr>
      <t xml:space="preserve"> O regiune cu orașe prietenoase cu mediul/ </t>
    </r>
    <r>
      <rPr>
        <b/>
        <sz val="15"/>
        <color theme="1"/>
        <rFont val="Cambria"/>
        <family val="1"/>
      </rPr>
      <t>OS b (v) Promovarea managementului durabil al apei</t>
    </r>
  </si>
  <si>
    <t>Instituții publice sprijinite pentru dezvoltarea serviciilor, produselor și proceselor digitale</t>
  </si>
  <si>
    <t>RCO14</t>
  </si>
  <si>
    <t>3S15</t>
  </si>
  <si>
    <r>
      <rPr>
        <i/>
        <u/>
        <sz val="15"/>
        <color theme="1"/>
        <rFont val="Cambria"/>
        <family val="1"/>
      </rPr>
      <t>2014-2020</t>
    </r>
    <r>
      <rPr>
        <b/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b/>
        <sz val="15"/>
        <color theme="1"/>
        <rFont val="Cambria"/>
        <family val="1"/>
      </rPr>
      <t xml:space="preserve"> Axa prioritară 1: </t>
    </r>
    <r>
      <rPr>
        <sz val="15"/>
        <color theme="1"/>
        <rFont val="Cambria"/>
        <family val="1"/>
      </rPr>
      <t>Promovarea transferului tehnologic/</t>
    </r>
    <r>
      <rPr>
        <b/>
        <sz val="15"/>
        <color theme="1"/>
        <rFont val="Cambria"/>
        <family val="1"/>
      </rPr>
      <t>OS 1.1</t>
    </r>
    <r>
      <rPr>
        <sz val="15"/>
        <color theme="1"/>
        <rFont val="Cambria"/>
        <family val="1"/>
      </rPr>
      <t xml:space="preserve"> Creşterea inovării în firme prin susţinerea entităților de inovare şi transfer tehnologic în domenii de specializare inteligentă</t>
    </r>
  </si>
  <si>
    <t>LEI</t>
  </si>
  <si>
    <t>MDR</t>
  </si>
  <si>
    <t>POC 2014-2020</t>
  </si>
  <si>
    <t>3S15 Servicii publice aferente evenimentelor de viață aduse la nivelul IV de sofisticare online</t>
  </si>
  <si>
    <t>PO</t>
  </si>
  <si>
    <t>POC</t>
  </si>
  <si>
    <t>ap</t>
  </si>
  <si>
    <t>Nu sunt indicatori similari</t>
  </si>
  <si>
    <t>POS 2021-2027</t>
  </si>
  <si>
    <r>
      <rPr>
        <i/>
        <u/>
        <sz val="15"/>
        <color theme="1"/>
        <rFont val="Cambria"/>
        <family val="1"/>
      </rPr>
      <t>2021-2027</t>
    </r>
    <r>
      <rPr>
        <b/>
        <sz val="15"/>
        <color theme="1"/>
        <rFont val="Cambria"/>
        <family val="1"/>
      </rPr>
      <t>: Prioritatea 1</t>
    </r>
    <r>
      <rPr>
        <sz val="15"/>
        <color theme="1"/>
        <rFont val="Cambria"/>
        <family val="1"/>
      </rPr>
      <t xml:space="preserve">. Investiții pentru construirea spitalelor regionale și infrastructuri spitalicești noi cu impact teritorial major/ </t>
    </r>
    <r>
      <rPr>
        <b/>
        <sz val="15"/>
        <color theme="1"/>
        <rFont val="Cambria"/>
        <family val="1"/>
      </rPr>
      <t xml:space="preserve">FEDR - OS (iv) </t>
    </r>
    <r>
      <rPr>
        <sz val="15"/>
        <color theme="1"/>
        <rFont val="Cambria"/>
        <family val="1"/>
      </rPr>
      <t>Asigurarea accesului egal la asistență medicală prin dezvoltarea infrastructurii, inclusiv la asistență medicală primară</t>
    </r>
  </si>
  <si>
    <r>
      <rPr>
        <i/>
        <u/>
        <sz val="15"/>
        <color theme="1"/>
        <rFont val="Cambria"/>
        <family val="1"/>
      </rPr>
      <t>2021-2027</t>
    </r>
    <r>
      <rPr>
        <b/>
        <sz val="15"/>
        <color theme="1"/>
        <rFont val="Cambria"/>
        <family val="1"/>
      </rPr>
      <t>: Prioritatea 1</t>
    </r>
    <r>
      <rPr>
        <sz val="15"/>
        <color theme="1"/>
        <rFont val="Cambria"/>
        <family val="1"/>
      </rPr>
      <t xml:space="preserve">. Investiții pentru construirea spitalelor regionale și infrastructuri spitalicești noi cu impact teritorial major/ </t>
    </r>
    <r>
      <rPr>
        <b/>
        <sz val="15"/>
        <color theme="1"/>
        <rFont val="Cambria"/>
        <family val="1"/>
      </rPr>
      <t xml:space="preserve">FSE+ - OS (ix) </t>
    </r>
    <r>
      <rPr>
        <sz val="15"/>
        <color theme="1"/>
        <rFont val="Cambria"/>
        <family val="1"/>
      </rPr>
      <t>Creșterea accesului egal și în timp util la servicii de calitate, sustenabile și cu prețuri accesibile; modernizarea sistemelor de protecție socială, inclusiv promovarea accesului la protecție socială; îmbunătățirea accesibilității, a eficacității și a rezilienței sistemelor de sănătate și a serviciilor de îngrijire pe termen lung</t>
    </r>
  </si>
  <si>
    <r>
      <rPr>
        <i/>
        <u/>
        <sz val="15"/>
        <color theme="1"/>
        <rFont val="Cambria"/>
        <family val="1"/>
      </rPr>
      <t>2021-2027</t>
    </r>
    <r>
      <rPr>
        <b/>
        <sz val="15"/>
        <color theme="1"/>
        <rFont val="Cambria"/>
        <family val="1"/>
      </rPr>
      <t>: Prioritatea 2</t>
    </r>
    <r>
      <rPr>
        <sz val="15"/>
        <color theme="1"/>
        <rFont val="Cambria"/>
        <family val="1"/>
      </rPr>
      <t xml:space="preserve">. Creșterea calității serviciilor de asistență medicală primară, comunitară și serviciilor oferite în regim ambulatoriu/ </t>
    </r>
    <r>
      <rPr>
        <b/>
        <sz val="15"/>
        <color theme="1"/>
        <rFont val="Cambria"/>
        <family val="1"/>
      </rPr>
      <t xml:space="preserve">FEDR - OS (iv) </t>
    </r>
    <r>
      <rPr>
        <sz val="15"/>
        <color theme="1"/>
        <rFont val="Cambria"/>
        <family val="1"/>
      </rPr>
      <t>Asigurarea accesului egal la asistență medicală prin dezvoltarea infrastructurii, inclusiv la asistență medicală primară</t>
    </r>
  </si>
  <si>
    <r>
      <rPr>
        <i/>
        <u/>
        <sz val="15"/>
        <color theme="1"/>
        <rFont val="Cambria"/>
        <family val="1"/>
      </rPr>
      <t>2014-2020</t>
    </r>
    <r>
      <rPr>
        <b/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 xml:space="preserve">POCU </t>
    </r>
    <r>
      <rPr>
        <b/>
        <sz val="15"/>
        <color theme="1"/>
        <rFont val="Cambria"/>
        <family val="1"/>
      </rPr>
      <t xml:space="preserve">Axa prioritară 4: </t>
    </r>
    <r>
      <rPr>
        <sz val="15"/>
        <color theme="1"/>
        <rFont val="Cambria"/>
        <family val="1"/>
      </rPr>
      <t xml:space="preserve">Incluziunea socială și combaterea sărăciei/ </t>
    </r>
    <r>
      <rPr>
        <b/>
        <sz val="15"/>
        <color theme="1"/>
        <rFont val="Cambria"/>
        <family val="1"/>
      </rPr>
      <t xml:space="preserve">OS 4.9 </t>
    </r>
    <r>
      <rPr>
        <sz val="15"/>
        <color theme="1"/>
        <rFont val="Cambria"/>
        <family val="1"/>
      </rPr>
      <t>Creșterea numărului de persoane care beneficiază de programe de sănătate și de servicii orientate către prevenție, depistare precoce (screening), diagnostic și tratament precoce pentru principalele patologii</t>
    </r>
  </si>
  <si>
    <r>
      <rPr>
        <i/>
        <u/>
        <sz val="15"/>
        <color theme="1"/>
        <rFont val="Cambria"/>
        <family val="1"/>
      </rPr>
      <t>2021-2027</t>
    </r>
    <r>
      <rPr>
        <b/>
        <sz val="15"/>
        <color theme="1"/>
        <rFont val="Cambria"/>
        <family val="1"/>
      </rPr>
      <t>: Prioritatea 2</t>
    </r>
    <r>
      <rPr>
        <sz val="15"/>
        <color theme="1"/>
        <rFont val="Cambria"/>
        <family val="1"/>
      </rPr>
      <t xml:space="preserve">. Creșterea calității serviciilor de asistență medicală primară, comunitară și serviciilor oferite în regim ambulatoriu/ </t>
    </r>
    <r>
      <rPr>
        <b/>
        <sz val="15"/>
        <color theme="1"/>
        <rFont val="Cambria"/>
        <family val="1"/>
      </rPr>
      <t xml:space="preserve">FSE+ - OS (ix) </t>
    </r>
    <r>
      <rPr>
        <sz val="15"/>
        <color theme="1"/>
        <rFont val="Cambria"/>
        <family val="1"/>
      </rPr>
      <t>Creșterea accesului egal și în timp util la servicii de calitate, sustenabile și cu prețuri accesibile; modernizarea sistemelor de protecție socială, inclusiv promovarea accesului la protecție socială; îmbunătățirea accesibilității, a eficacității și a rezilienței sistemelor de sănătate și a serviciilor de îngrijire pe termen lung</t>
    </r>
  </si>
  <si>
    <t>[Fără cod]</t>
  </si>
  <si>
    <t>Persoane care au beneficiat de servicii de diagnosticare precoce (testare)</t>
  </si>
  <si>
    <t xml:space="preserve">4S208 </t>
  </si>
  <si>
    <t>Persoane (din care: din zona rurală) care au beneficiat de servicii medicale de prevenție/ diagnosticare precoce etc., din care grupuri vulnerabile</t>
  </si>
  <si>
    <t xml:space="preserve">[Fără cod] </t>
  </si>
  <si>
    <t xml:space="preserve">Comunități care beneficiază de sprijin pentru asistență primară/ comunitară, din care: rural/zone greu accesibile/zone cu populație dezavantajată socio-economic sau vulnerabilă </t>
  </si>
  <si>
    <t xml:space="preserve">4S206 </t>
  </si>
  <si>
    <t>Servicii comunitare (din care: din zona rurală), care beneficiază de sprijin, din care: Servicii medicale / Servicii sociale / Servicii socio-medicale / Servicii educaționale</t>
  </si>
  <si>
    <t>4S206</t>
  </si>
  <si>
    <t>4S208</t>
  </si>
  <si>
    <t>[Fără cod] Persoane</t>
  </si>
  <si>
    <t>[Fără cod] Comunități</t>
  </si>
  <si>
    <r>
      <rPr>
        <i/>
        <u/>
        <sz val="15"/>
        <color theme="1"/>
        <rFont val="Cambria"/>
        <family val="1"/>
      </rPr>
      <t>2021-2027:</t>
    </r>
    <r>
      <rPr>
        <b/>
        <sz val="15"/>
        <color theme="1"/>
        <rFont val="Cambria"/>
        <family val="1"/>
      </rPr>
      <t xml:space="preserve"> Prioritatea 3</t>
    </r>
    <r>
      <rPr>
        <sz val="15"/>
        <color theme="1"/>
        <rFont val="Cambria"/>
        <family val="1"/>
      </rPr>
      <t xml:space="preserve">. Servicii de reabilitare, paliaţie şi îngrijiri pe termen lung adaptate fenomenului demografic de îmbătrânire a populaţiei şi profilului epidemiologic al morbidităţii/ </t>
    </r>
    <r>
      <rPr>
        <b/>
        <sz val="15"/>
        <color theme="1"/>
        <rFont val="Cambria"/>
        <family val="1"/>
      </rPr>
      <t xml:space="preserve">FSE+ OS (ix) </t>
    </r>
    <r>
      <rPr>
        <sz val="15"/>
        <color theme="1"/>
        <rFont val="Cambria"/>
        <family val="1"/>
      </rPr>
      <t>Creșterea accesului egal și în timp util la servicii de calitate, sustenabile și cu prețuri accesibile; modernizarea sistemelor de protecție socială, inclusiv promovarea accesului la protecție socială; îmbunătățirea accesibilității, a eficacității și a rezilienței sistemelor de sănătate și a serviciilor de îngrijire pe termen lung</t>
    </r>
  </si>
  <si>
    <t>Nu există similaritate</t>
  </si>
  <si>
    <r>
      <rPr>
        <i/>
        <u/>
        <sz val="15"/>
        <color theme="1"/>
        <rFont val="Cambria"/>
        <family val="1"/>
      </rPr>
      <t>2014-2020</t>
    </r>
    <r>
      <rPr>
        <b/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 xml:space="preserve">POCU </t>
    </r>
    <r>
      <rPr>
        <b/>
        <sz val="15"/>
        <color theme="1"/>
        <rFont val="Cambria"/>
        <family val="1"/>
      </rPr>
      <t xml:space="preserve">Axa prioritară 4: </t>
    </r>
    <r>
      <rPr>
        <sz val="15"/>
        <color theme="1"/>
        <rFont val="Cambria"/>
        <family val="1"/>
      </rPr>
      <t xml:space="preserve">Incluziunea socială și combaterea sărăciei/ </t>
    </r>
    <r>
      <rPr>
        <b/>
        <sz val="15"/>
        <color theme="1"/>
        <rFont val="Cambria"/>
        <family val="1"/>
      </rPr>
      <t xml:space="preserve">OS 4.8 </t>
    </r>
    <r>
      <rPr>
        <sz val="15"/>
        <color theme="1"/>
        <rFont val="Cambria"/>
        <family val="1"/>
      </rPr>
      <t>Îmbunătățirea nivelului de competențe al profesioniștilor din sectorul medical</t>
    </r>
  </si>
  <si>
    <t>4S205</t>
  </si>
  <si>
    <t>Personal</t>
  </si>
  <si>
    <t>Persoane care beneficiază de programe de formare</t>
  </si>
  <si>
    <t>4S205 Persoane care beneficiază de formare/ schimb de bune practici</t>
  </si>
  <si>
    <t>Persoane care beneficiază de formare/ schimb de bune practici</t>
  </si>
  <si>
    <r>
      <rPr>
        <i/>
        <u/>
        <sz val="15"/>
        <color theme="1"/>
        <rFont val="Cambria"/>
        <family val="1"/>
      </rPr>
      <t>2021-2027:</t>
    </r>
    <r>
      <rPr>
        <b/>
        <sz val="15"/>
        <color theme="1"/>
        <rFont val="Cambria"/>
        <family val="1"/>
      </rPr>
      <t xml:space="preserve"> Prioritatea 3</t>
    </r>
    <r>
      <rPr>
        <sz val="15"/>
        <color theme="1"/>
        <rFont val="Cambria"/>
        <family val="1"/>
      </rPr>
      <t xml:space="preserve">. Servicii de reabilitare, paliaţie şi îngrijiri pe termen lung adaptate fenomenului demografic de îmbătrânire a populaţiei şi profilului epidemiologic al morbidităţii/ </t>
    </r>
    <r>
      <rPr>
        <b/>
        <sz val="15"/>
        <color theme="1"/>
        <rFont val="Cambria"/>
        <family val="1"/>
      </rPr>
      <t xml:space="preserve">FEDR - OS (iv) </t>
    </r>
    <r>
      <rPr>
        <sz val="15"/>
        <color theme="1"/>
        <rFont val="Cambria"/>
        <family val="1"/>
      </rPr>
      <t>Asigurarea accesului egal la asistență medicală prin dezvoltarea infrastructurii, inclusiv la asistență medicală primară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</si>
  <si>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4.</t>
    </r>
    <r>
      <rPr>
        <sz val="15"/>
        <color theme="1"/>
        <rFont val="Cambria"/>
        <family val="1"/>
      </rPr>
      <t xml:space="preserve"> Creșterea eficacității sectorului medical prin investiții în infrastructură și servicii/ </t>
    </r>
    <r>
      <rPr>
        <b/>
        <sz val="15"/>
        <color theme="1"/>
        <rFont val="Cambria"/>
        <family val="1"/>
      </rPr>
      <t xml:space="preserve">FSE+ OS (ix) </t>
    </r>
    <r>
      <rPr>
        <sz val="15"/>
        <color theme="1"/>
        <rFont val="Cambria"/>
        <family val="1"/>
      </rPr>
      <t>Creșterea accesului egal și în timp util la servicii de calitate, sustenabile și cu prețuri accesibile; modernizarea sistemelor de protecție socială, inclusiv promovarea accesului la protecție socială; îmbunătățirea accesibilității, a eficacității și a rezilienței sistemelor de sănătate și a serviciilor de îngrijire pe termen lung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</si>
  <si>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4.</t>
    </r>
    <r>
      <rPr>
        <sz val="15"/>
        <color theme="1"/>
        <rFont val="Cambria"/>
        <family val="1"/>
      </rPr>
      <t xml:space="preserve"> Creșterea eficacității sectorului medical prin investiții în infrastructură și servicii/ </t>
    </r>
    <r>
      <rPr>
        <b/>
        <sz val="15"/>
        <color theme="1"/>
        <rFont val="Cambria"/>
        <family val="1"/>
      </rPr>
      <t xml:space="preserve">FEDR - OS (iv) </t>
    </r>
    <r>
      <rPr>
        <sz val="15"/>
        <color theme="1"/>
        <rFont val="Cambria"/>
        <family val="1"/>
      </rPr>
      <t>Asigurarea accesului egal la asistență medicală prin dezvoltarea infrastructurii, inclusiv la asistență medicală primară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</si>
  <si>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5.</t>
    </r>
    <r>
      <rPr>
        <sz val="15"/>
        <color theme="1"/>
        <rFont val="Cambria"/>
        <family val="1"/>
      </rPr>
      <t xml:space="preserve"> Abordări inovative în cercetarea din domeniul medical/ </t>
    </r>
    <r>
      <rPr>
        <b/>
        <sz val="15"/>
        <color theme="1"/>
        <rFont val="Cambria"/>
        <family val="1"/>
      </rPr>
      <t xml:space="preserve">OS (i) </t>
    </r>
    <r>
      <rPr>
        <sz val="15"/>
        <color theme="1"/>
        <rFont val="Cambria"/>
        <family val="1"/>
      </rPr>
      <t>dezvoltarea capacităților de cercetare și inovare și adoptarea tehnologiilor avansate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</si>
  <si>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 xml:space="preserve">POC </t>
    </r>
    <r>
      <rPr>
        <b/>
        <sz val="15"/>
        <color theme="1"/>
        <rFont val="Cambria"/>
        <family val="1"/>
      </rPr>
      <t>Axa prioritară 1</t>
    </r>
    <r>
      <rPr>
        <sz val="15"/>
        <color theme="1"/>
        <rFont val="Cambria"/>
        <family val="1"/>
      </rPr>
      <t xml:space="preserve">: Consolidarea cercetării, dezvoltării tehnologice și inovării/ </t>
    </r>
    <r>
      <rPr>
        <b/>
        <sz val="15"/>
        <color theme="1"/>
        <rFont val="Cambria"/>
        <family val="1"/>
      </rPr>
      <t>OS 1.1</t>
    </r>
    <r>
      <rPr>
        <sz val="15"/>
        <color theme="1"/>
        <rFont val="Cambria"/>
        <family val="1"/>
      </rPr>
      <t xml:space="preserve"> Creșterea capacității de CDI în domeniile de specializare inteligentă și în sănătate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</si>
  <si>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6.</t>
    </r>
    <r>
      <rPr>
        <sz val="15"/>
        <color theme="1"/>
        <rFont val="Cambria"/>
        <family val="1"/>
      </rPr>
      <t xml:space="preserve"> Digitalizarea sistemului medical/ </t>
    </r>
    <r>
      <rPr>
        <b/>
        <sz val="15"/>
        <color theme="1"/>
        <rFont val="Cambria"/>
        <family val="1"/>
      </rPr>
      <t xml:space="preserve">OS (ii) </t>
    </r>
    <r>
      <rPr>
        <sz val="15"/>
        <color theme="1"/>
        <rFont val="Cambria"/>
        <family val="1"/>
      </rPr>
      <t>Fructificarea avantajelor digitalizării, în beneficiul cetățenilor, al companiilor și al guvernelor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</si>
  <si>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POC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>Axa prioritară 2</t>
    </r>
    <r>
      <rPr>
        <sz val="15"/>
        <color theme="1"/>
        <rFont val="Cambria"/>
        <family val="1"/>
      </rPr>
      <t xml:space="preserve">: Tehnologia informatiei si comunicatiilor (TIC) pentru o economie digitala competitiva/ </t>
    </r>
    <r>
      <rPr>
        <b/>
        <sz val="15"/>
        <color theme="1"/>
        <rFont val="Cambria"/>
        <family val="1"/>
      </rPr>
      <t xml:space="preserve">OS 2.3 </t>
    </r>
    <r>
      <rPr>
        <sz val="15"/>
        <color theme="1"/>
        <rFont val="Cambria"/>
        <family val="1"/>
      </rPr>
      <t>Creșterea utilizării sistemelor de e-guvernare</t>
    </r>
  </si>
  <si>
    <t>RCO 14 Instituții publice sprijinite pentru dezvoltarea serviciilor, produselor și proceselor digitale</t>
  </si>
  <si>
    <t xml:space="preserve">RCO 14 </t>
  </si>
  <si>
    <t xml:space="preserve">3S15 </t>
  </si>
  <si>
    <t>Servicii publice aferente evenimentelor de viață aduse la nivelul IV de sofisticare online</t>
  </si>
  <si>
    <t>POCU  2014-2020</t>
  </si>
  <si>
    <t>Persoane care beneficiază de formare</t>
  </si>
  <si>
    <t>Persoane care au beneficiat de diagnosticare</t>
  </si>
  <si>
    <r>
      <rPr>
        <i/>
        <u/>
        <sz val="15"/>
        <color theme="1"/>
        <rFont val="Cambria"/>
        <family val="1"/>
      </rPr>
      <t>2014-2020</t>
    </r>
    <r>
      <rPr>
        <b/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 xml:space="preserve">POCU </t>
    </r>
    <r>
      <rPr>
        <b/>
        <sz val="15"/>
        <color theme="1"/>
        <rFont val="Cambria"/>
        <family val="1"/>
      </rPr>
      <t xml:space="preserve">Axa prioritară 4: </t>
    </r>
    <r>
      <rPr>
        <sz val="15"/>
        <color theme="1"/>
        <rFont val="Cambria"/>
        <family val="1"/>
      </rPr>
      <t xml:space="preserve">Incluziunea socială și combaterea sărăciei/ </t>
    </r>
    <r>
      <rPr>
        <b/>
        <sz val="15"/>
        <color theme="1"/>
        <rFont val="Cambria"/>
        <family val="1"/>
      </rPr>
      <t>OS 4.8, OS 4.9, OS 4.11</t>
    </r>
  </si>
  <si>
    <t>4S206 Servicii comunitare (din care: din zona rurală), care beneficiază de sprijin, din care: Servicii medicale / Servicii sociale / Servicii socio-medicale / Servicii educaționale</t>
  </si>
  <si>
    <t>POCU</t>
  </si>
  <si>
    <t>Date 2014-2020</t>
  </si>
  <si>
    <t>Prognoză 2020-2023</t>
  </si>
  <si>
    <t>Prognoză 2021-2027</t>
  </si>
  <si>
    <t>Prognoză 2014-2020</t>
  </si>
  <si>
    <t>CDF Nr. Proiecte</t>
  </si>
  <si>
    <t>Rata rambursării</t>
  </si>
  <si>
    <t>Indicatori</t>
  </si>
  <si>
    <t>Durata medie</t>
  </si>
  <si>
    <t>Buget mediu</t>
  </si>
  <si>
    <t>Valoare indicator</t>
  </si>
  <si>
    <t>Număr proiecte CDF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</si>
</sst>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??_-;_-@_-"/>
    <numFmt numFmtId="165" formatCode="0.000"/>
    <numFmt numFmtId="166" formatCode="0.0"/>
  </numFmts>
  <fonts count="29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0"/>
      <color rgb="FFFFFFFF"/>
      <name val="Calisto MT"/>
      <family val="1"/>
    </font>
    <font>
      <b/>
      <sz val="10"/>
      <color rgb="FF000000"/>
      <name val="Calisto MT"/>
      <family val="1"/>
    </font>
    <font>
      <sz val="10"/>
      <color rgb="FF000000"/>
      <name val="Calisto MT"/>
      <family val="1"/>
    </font>
    <font>
      <b/>
      <sz val="10"/>
      <color theme="1"/>
      <name val="Calisto MT"/>
      <family val="1"/>
    </font>
    <font>
      <sz val="10"/>
      <color theme="1"/>
      <name val="Calisto MT"/>
      <family val="1"/>
    </font>
    <font>
      <b/>
      <sz val="10"/>
      <color rgb="FFFFFFFF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5"/>
      <color theme="1"/>
      <name val="Cambria"/>
      <family val="1"/>
    </font>
    <font>
      <sz val="11"/>
      <color theme="1"/>
      <name val="Cambria"/>
      <family val="1"/>
    </font>
    <font>
      <sz val="15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theme="0"/>
      <name val="Cambria"/>
      <family val="1"/>
    </font>
    <font>
      <i/>
      <sz val="10"/>
      <name val="Cambria"/>
      <family val="1"/>
    </font>
    <font>
      <sz val="10"/>
      <color rgb="FF0000FF"/>
      <name val="Cambria"/>
      <family val="1"/>
    </font>
    <font>
      <i/>
      <u/>
      <sz val="15"/>
      <color theme="1"/>
      <name val="Cambria"/>
      <family val="1"/>
    </font>
    <font>
      <b/>
      <sz val="11"/>
      <color theme="0"/>
      <name val="Cambria"/>
      <family val="1"/>
    </font>
    <font>
      <i/>
      <sz val="11"/>
      <name val="Cambria"/>
      <family val="1"/>
    </font>
    <font>
      <sz val="11"/>
      <color rgb="FF0000FF"/>
      <name val="Cambria"/>
      <family val="1"/>
    </font>
    <font>
      <b/>
      <u/>
      <sz val="22"/>
      <color theme="1"/>
      <name val="Cambria"/>
      <family val="1"/>
    </font>
    <font>
      <b/>
      <sz val="10"/>
      <color rgb="FFFF0000"/>
      <name val="Cambria"/>
      <family val="1"/>
    </font>
    <font>
      <b/>
      <sz val="15"/>
      <color rgb="FFFF0000"/>
      <name val="Cambria"/>
      <family val="1"/>
    </font>
    <font>
      <sz val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639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5446E"/>
        <bgColor rgb="FF000000"/>
      </patternFill>
    </fill>
    <fill>
      <patternFill patternType="solid">
        <fgColor rgb="FFDAF3F2"/>
        <bgColor rgb="FF000000"/>
      </patternFill>
    </fill>
    <fill>
      <patternFill patternType="solid">
        <fgColor rgb="FFF3DAE2"/>
        <bgColor rgb="FF000000"/>
      </patternFill>
    </fill>
    <fill>
      <patternFill patternType="solid">
        <fgColor rgb="FFF3F7CC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rgb="FF000000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70AD47"/>
      </left>
      <right/>
      <top style="medium">
        <color rgb="FF70AD47"/>
      </top>
      <bottom style="medium">
        <color rgb="FF70AD47"/>
      </bottom>
      <diagonal/>
    </border>
    <border>
      <left/>
      <right/>
      <top style="medium">
        <color rgb="FF70AD47"/>
      </top>
      <bottom style="medium">
        <color rgb="FF70AD47"/>
      </bottom>
      <diagonal/>
    </border>
    <border>
      <left/>
      <right style="medium">
        <color rgb="FF70AD47"/>
      </right>
      <top style="medium">
        <color rgb="FF70AD47"/>
      </top>
      <bottom style="medium">
        <color rgb="FF70AD47"/>
      </bottom>
      <diagonal/>
    </border>
    <border>
      <left style="medium">
        <color rgb="FFA8D08D"/>
      </left>
      <right style="medium">
        <color rgb="FFA8D08D"/>
      </right>
      <top/>
      <bottom style="medium">
        <color rgb="FFA8D08D"/>
      </bottom>
      <diagonal/>
    </border>
    <border>
      <left/>
      <right style="medium">
        <color rgb="FFA8D08D"/>
      </right>
      <top/>
      <bottom style="medium">
        <color rgb="FFA8D08D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2" borderId="3"/>
    <xf numFmtId="0" fontId="2" fillId="3" borderId="4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5">
    <xf numFmtId="0" fontId="0" fillId="0" borderId="0" xfId="0"/>
    <xf numFmtId="0" fontId="6" fillId="9" borderId="22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 wrapText="1"/>
    </xf>
    <xf numFmtId="0" fontId="5" fillId="8" borderId="19" xfId="0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4" fillId="0" borderId="1" xfId="0" applyFont="1" applyBorder="1"/>
    <xf numFmtId="0" fontId="15" fillId="0" borderId="0" xfId="0" applyFont="1"/>
    <xf numFmtId="0" fontId="14" fillId="0" borderId="2" xfId="0" applyFont="1" applyBorder="1"/>
    <xf numFmtId="0" fontId="4" fillId="0" borderId="0" xfId="0" applyFont="1"/>
    <xf numFmtId="0" fontId="16" fillId="0" borderId="0" xfId="0" applyFont="1"/>
    <xf numFmtId="0" fontId="17" fillId="0" borderId="0" xfId="0" applyFont="1"/>
    <xf numFmtId="1" fontId="19" fillId="0" borderId="0" xfId="0" applyNumberFormat="1" applyFont="1"/>
    <xf numFmtId="0" fontId="4" fillId="0" borderId="0" xfId="0" applyFont="1" applyAlignment="1">
      <alignment horizontal="right"/>
    </xf>
    <xf numFmtId="3" fontId="20" fillId="3" borderId="4" xfId="2" applyNumberFormat="1" applyFont="1" applyProtection="1">
      <protection locked="0"/>
    </xf>
    <xf numFmtId="164" fontId="10" fillId="10" borderId="7" xfId="3" applyNumberFormat="1" applyFont="1" applyFill="1" applyBorder="1"/>
    <xf numFmtId="164" fontId="10" fillId="10" borderId="8" xfId="3" applyNumberFormat="1" applyFont="1" applyFill="1" applyBorder="1"/>
    <xf numFmtId="164" fontId="10" fillId="10" borderId="9" xfId="3" applyNumberFormat="1" applyFont="1" applyFill="1" applyBorder="1"/>
    <xf numFmtId="164" fontId="10" fillId="10" borderId="16" xfId="3" applyNumberFormat="1" applyFont="1" applyFill="1" applyBorder="1"/>
    <xf numFmtId="0" fontId="10" fillId="10" borderId="13" xfId="3" applyNumberFormat="1" applyFont="1" applyFill="1" applyBorder="1"/>
    <xf numFmtId="0" fontId="10" fillId="10" borderId="14" xfId="3" applyNumberFormat="1" applyFont="1" applyFill="1" applyBorder="1"/>
    <xf numFmtId="0" fontId="10" fillId="10" borderId="15" xfId="3" applyNumberFormat="1" applyFont="1" applyFill="1" applyBorder="1"/>
    <xf numFmtId="0" fontId="10" fillId="10" borderId="17" xfId="3" applyNumberFormat="1" applyFont="1" applyFill="1" applyBorder="1"/>
    <xf numFmtId="0" fontId="18" fillId="11" borderId="0" xfId="1" applyFont="1" applyFill="1" applyBorder="1"/>
    <xf numFmtId="0" fontId="18" fillId="11" borderId="0" xfId="1" applyFont="1" applyFill="1" applyBorder="1" applyAlignment="1">
      <alignment horizontal="right"/>
    </xf>
    <xf numFmtId="0" fontId="18" fillId="11" borderId="0" xfId="1" applyFont="1" applyFill="1" applyBorder="1" applyAlignment="1">
      <alignment horizontal="left"/>
    </xf>
    <xf numFmtId="0" fontId="10" fillId="12" borderId="10" xfId="0" applyFont="1" applyFill="1" applyBorder="1"/>
    <xf numFmtId="0" fontId="10" fillId="12" borderId="11" xfId="0" applyFont="1" applyFill="1" applyBorder="1"/>
    <xf numFmtId="0" fontId="14" fillId="0" borderId="0" xfId="0" applyFont="1" applyBorder="1"/>
    <xf numFmtId="0" fontId="4" fillId="0" borderId="0" xfId="0" applyFont="1" applyBorder="1"/>
    <xf numFmtId="0" fontId="15" fillId="0" borderId="0" xfId="0" applyFont="1" applyBorder="1"/>
    <xf numFmtId="2" fontId="20" fillId="3" borderId="4" xfId="2" applyNumberFormat="1" applyFont="1" applyProtection="1">
      <protection locked="0"/>
    </xf>
    <xf numFmtId="4" fontId="20" fillId="3" borderId="4" xfId="2" applyNumberFormat="1" applyFont="1" applyProtection="1">
      <protection locked="0"/>
    </xf>
    <xf numFmtId="0" fontId="14" fillId="13" borderId="0" xfId="0" applyFont="1" applyFill="1"/>
    <xf numFmtId="0" fontId="22" fillId="11" borderId="0" xfId="1" applyFont="1" applyFill="1" applyBorder="1"/>
    <xf numFmtId="1" fontId="23" fillId="13" borderId="0" xfId="0" applyNumberFormat="1" applyFont="1" applyFill="1"/>
    <xf numFmtId="1" fontId="23" fillId="0" borderId="0" xfId="0" applyNumberFormat="1" applyFont="1"/>
    <xf numFmtId="0" fontId="22" fillId="11" borderId="0" xfId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22" fillId="11" borderId="0" xfId="1" applyFont="1" applyFill="1" applyBorder="1" applyAlignment="1">
      <alignment horizontal="left"/>
    </xf>
    <xf numFmtId="3" fontId="24" fillId="3" borderId="4" xfId="2" applyNumberFormat="1" applyFont="1" applyProtection="1">
      <protection locked="0"/>
    </xf>
    <xf numFmtId="4" fontId="24" fillId="3" borderId="4" xfId="2" applyNumberFormat="1" applyFont="1" applyProtection="1">
      <protection locked="0"/>
    </xf>
    <xf numFmtId="0" fontId="17" fillId="15" borderId="26" xfId="0" applyFont="1" applyFill="1" applyBorder="1" applyAlignment="1">
      <alignment horizontal="center" vertical="center"/>
    </xf>
    <xf numFmtId="0" fontId="17" fillId="15" borderId="27" xfId="0" applyFont="1" applyFill="1" applyBorder="1" applyAlignment="1">
      <alignment horizontal="center" vertical="center"/>
    </xf>
    <xf numFmtId="2" fontId="14" fillId="14" borderId="0" xfId="0" applyNumberFormat="1" applyFont="1" applyFill="1"/>
    <xf numFmtId="1" fontId="14" fillId="14" borderId="0" xfId="0" applyNumberFormat="1" applyFont="1" applyFill="1"/>
    <xf numFmtId="1" fontId="17" fillId="14" borderId="0" xfId="0" applyNumberFormat="1" applyFont="1" applyFill="1"/>
    <xf numFmtId="43" fontId="14" fillId="13" borderId="0" xfId="3" applyFont="1" applyFill="1"/>
    <xf numFmtId="1" fontId="24" fillId="3" borderId="4" xfId="2" applyNumberFormat="1" applyFont="1" applyProtection="1">
      <protection locked="0"/>
    </xf>
    <xf numFmtId="2" fontId="14" fillId="13" borderId="0" xfId="0" applyNumberFormat="1" applyFont="1" applyFill="1"/>
    <xf numFmtId="2" fontId="24" fillId="3" borderId="4" xfId="2" applyNumberFormat="1" applyFont="1" applyProtection="1">
      <protection locked="0"/>
    </xf>
    <xf numFmtId="165" fontId="14" fillId="13" borderId="0" xfId="0" applyNumberFormat="1" applyFont="1" applyFill="1"/>
    <xf numFmtId="4" fontId="14" fillId="13" borderId="0" xfId="3" applyNumberFormat="1" applyFont="1" applyFill="1"/>
    <xf numFmtId="0" fontId="4" fillId="0" borderId="1" xfId="0" applyFont="1" applyBorder="1"/>
    <xf numFmtId="0" fontId="22" fillId="11" borderId="0" xfId="0" applyFont="1" applyFill="1" applyBorder="1" applyAlignment="1">
      <alignment horizontal="center"/>
    </xf>
    <xf numFmtId="0" fontId="26" fillId="0" borderId="0" xfId="0" applyFont="1"/>
    <xf numFmtId="0" fontId="18" fillId="11" borderId="0" xfId="1" applyFont="1" applyFill="1" applyBorder="1" applyAlignment="1">
      <alignment horizontal="center" vertical="center"/>
    </xf>
    <xf numFmtId="43" fontId="4" fillId="13" borderId="0" xfId="3" applyFont="1" applyFill="1"/>
    <xf numFmtId="0" fontId="4" fillId="13" borderId="0" xfId="0" applyFont="1" applyFill="1"/>
    <xf numFmtId="1" fontId="19" fillId="13" borderId="0" xfId="0" applyNumberFormat="1" applyFont="1" applyFill="1"/>
    <xf numFmtId="2" fontId="4" fillId="13" borderId="0" xfId="0" applyNumberFormat="1" applyFont="1" applyFill="1"/>
    <xf numFmtId="4" fontId="4" fillId="13" borderId="0" xfId="0" applyNumberFormat="1" applyFont="1" applyFill="1"/>
    <xf numFmtId="0" fontId="17" fillId="15" borderId="26" xfId="0" applyFont="1" applyFill="1" applyBorder="1" applyAlignment="1">
      <alignment horizontal="center"/>
    </xf>
    <xf numFmtId="0" fontId="12" fillId="0" borderId="0" xfId="0" applyFont="1" applyFill="1" applyBorder="1"/>
    <xf numFmtId="10" fontId="11" fillId="7" borderId="28" xfId="4" applyNumberFormat="1" applyFont="1" applyFill="1" applyBorder="1"/>
    <xf numFmtId="10" fontId="11" fillId="7" borderId="32" xfId="4" applyNumberFormat="1" applyFont="1" applyFill="1" applyBorder="1"/>
    <xf numFmtId="0" fontId="11" fillId="5" borderId="28" xfId="0" applyFont="1" applyFill="1" applyBorder="1"/>
    <xf numFmtId="0" fontId="12" fillId="5" borderId="30" xfId="0" applyFont="1" applyFill="1" applyBorder="1"/>
    <xf numFmtId="164" fontId="11" fillId="7" borderId="34" xfId="3" applyNumberFormat="1" applyFont="1" applyFill="1" applyBorder="1"/>
    <xf numFmtId="164" fontId="11" fillId="7" borderId="35" xfId="3" applyNumberFormat="1" applyFont="1" applyFill="1" applyBorder="1"/>
    <xf numFmtId="164" fontId="11" fillId="7" borderId="36" xfId="3" applyNumberFormat="1" applyFont="1" applyFill="1" applyBorder="1"/>
    <xf numFmtId="164" fontId="11" fillId="7" borderId="29" xfId="3" applyNumberFormat="1" applyFont="1" applyFill="1" applyBorder="1"/>
    <xf numFmtId="0" fontId="10" fillId="10" borderId="10" xfId="3" applyNumberFormat="1" applyFont="1" applyFill="1" applyBorder="1"/>
    <xf numFmtId="0" fontId="10" fillId="10" borderId="11" xfId="3" applyNumberFormat="1" applyFont="1" applyFill="1" applyBorder="1"/>
    <xf numFmtId="0" fontId="10" fillId="10" borderId="12" xfId="3" applyNumberFormat="1" applyFont="1" applyFill="1" applyBorder="1"/>
    <xf numFmtId="10" fontId="11" fillId="7" borderId="37" xfId="4" applyNumberFormat="1" applyFont="1" applyFill="1" applyBorder="1"/>
    <xf numFmtId="164" fontId="11" fillId="7" borderId="28" xfId="3" applyNumberFormat="1" applyFont="1" applyFill="1" applyBorder="1"/>
    <xf numFmtId="164" fontId="11" fillId="7" borderId="30" xfId="3" applyNumberFormat="1" applyFont="1" applyFill="1" applyBorder="1"/>
    <xf numFmtId="164" fontId="11" fillId="7" borderId="31" xfId="3" applyNumberFormat="1" applyFont="1" applyFill="1" applyBorder="1"/>
    <xf numFmtId="164" fontId="11" fillId="7" borderId="37" xfId="3" applyNumberFormat="1" applyFont="1" applyFill="1" applyBorder="1"/>
    <xf numFmtId="0" fontId="12" fillId="5" borderId="29" xfId="0" applyFont="1" applyFill="1" applyBorder="1"/>
    <xf numFmtId="0" fontId="11" fillId="5" borderId="34" xfId="0" applyFont="1" applyFill="1" applyBorder="1"/>
    <xf numFmtId="10" fontId="11" fillId="7" borderId="33" xfId="4" applyNumberFormat="1" applyFont="1" applyFill="1" applyBorder="1"/>
    <xf numFmtId="10" fontId="11" fillId="7" borderId="34" xfId="4" applyNumberFormat="1" applyFont="1" applyFill="1" applyBorder="1"/>
    <xf numFmtId="10" fontId="11" fillId="7" borderId="35" xfId="4" applyNumberFormat="1" applyFont="1" applyFill="1" applyBorder="1"/>
    <xf numFmtId="164" fontId="11" fillId="6" borderId="38" xfId="3" applyNumberFormat="1" applyFont="1" applyFill="1" applyBorder="1" applyAlignment="1">
      <alignment vertical="center" wrapText="1"/>
    </xf>
    <xf numFmtId="164" fontId="11" fillId="6" borderId="6" xfId="3" applyNumberFormat="1" applyFont="1" applyFill="1" applyBorder="1" applyAlignment="1">
      <alignment vertical="center" wrapText="1"/>
    </xf>
    <xf numFmtId="0" fontId="22" fillId="11" borderId="0" xfId="0" applyFont="1" applyFill="1" applyBorder="1" applyAlignment="1">
      <alignment horizontal="center"/>
    </xf>
    <xf numFmtId="0" fontId="5" fillId="8" borderId="20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 wrapText="1"/>
    </xf>
    <xf numFmtId="0" fontId="10" fillId="12" borderId="18" xfId="0" applyFont="1" applyFill="1" applyBorder="1"/>
    <xf numFmtId="0" fontId="12" fillId="5" borderId="32" xfId="0" applyFont="1" applyFill="1" applyBorder="1"/>
    <xf numFmtId="0" fontId="12" fillId="5" borderId="33" xfId="0" applyFont="1" applyFill="1" applyBorder="1"/>
    <xf numFmtId="0" fontId="12" fillId="5" borderId="39" xfId="0" applyFont="1" applyFill="1" applyBorder="1"/>
    <xf numFmtId="0" fontId="12" fillId="5" borderId="40" xfId="0" applyFont="1" applyFill="1" applyBorder="1"/>
    <xf numFmtId="0" fontId="11" fillId="5" borderId="41" xfId="0" applyFont="1" applyFill="1" applyBorder="1"/>
    <xf numFmtId="164" fontId="11" fillId="6" borderId="42" xfId="3" applyNumberFormat="1" applyFont="1" applyFill="1" applyBorder="1" applyAlignment="1">
      <alignment vertical="center" wrapText="1"/>
    </xf>
    <xf numFmtId="10" fontId="11" fillId="7" borderId="40" xfId="4" applyNumberFormat="1" applyFont="1" applyFill="1" applyBorder="1"/>
    <xf numFmtId="10" fontId="11" fillId="7" borderId="41" xfId="4" applyNumberFormat="1" applyFont="1" applyFill="1" applyBorder="1"/>
    <xf numFmtId="10" fontId="11" fillId="7" borderId="43" xfId="4" applyNumberFormat="1" applyFont="1" applyFill="1" applyBorder="1"/>
    <xf numFmtId="164" fontId="11" fillId="7" borderId="39" xfId="3" applyNumberFormat="1" applyFont="1" applyFill="1" applyBorder="1"/>
    <xf numFmtId="164" fontId="11" fillId="7" borderId="41" xfId="3" applyNumberFormat="1" applyFont="1" applyFill="1" applyBorder="1"/>
    <xf numFmtId="164" fontId="11" fillId="7" borderId="43" xfId="3" applyNumberFormat="1" applyFont="1" applyFill="1" applyBorder="1"/>
    <xf numFmtId="164" fontId="11" fillId="7" borderId="42" xfId="3" applyNumberFormat="1" applyFont="1" applyFill="1" applyBorder="1"/>
    <xf numFmtId="0" fontId="17" fillId="15" borderId="26" xfId="0" applyFont="1" applyFill="1" applyBorder="1" applyAlignment="1">
      <alignment horizontal="center" vertical="center"/>
    </xf>
    <xf numFmtId="0" fontId="17" fillId="15" borderId="44" xfId="0" applyFont="1" applyFill="1" applyBorder="1" applyAlignment="1">
      <alignment horizontal="center"/>
    </xf>
    <xf numFmtId="0" fontId="17" fillId="15" borderId="45" xfId="0" applyFont="1" applyFill="1" applyBorder="1" applyAlignment="1">
      <alignment horizontal="left"/>
    </xf>
    <xf numFmtId="0" fontId="17" fillId="15" borderId="27" xfId="0" applyFont="1" applyFill="1" applyBorder="1" applyAlignment="1">
      <alignment horizontal="left"/>
    </xf>
    <xf numFmtId="0" fontId="12" fillId="16" borderId="39" xfId="0" applyFont="1" applyFill="1" applyBorder="1"/>
    <xf numFmtId="0" fontId="11" fillId="0" borderId="0" xfId="0" applyFont="1"/>
    <xf numFmtId="0" fontId="9" fillId="0" borderId="23" xfId="0" applyFont="1" applyBorder="1" applyAlignment="1">
      <alignment horizontal="center" vertical="center" wrapText="1"/>
    </xf>
    <xf numFmtId="0" fontId="22" fillId="11" borderId="0" xfId="1" applyFont="1" applyFill="1" applyBorder="1" applyAlignment="1">
      <alignment horizontal="center" vertical="center"/>
    </xf>
    <xf numFmtId="1" fontId="20" fillId="3" borderId="4" xfId="2" applyNumberFormat="1" applyFont="1" applyProtection="1">
      <protection locked="0"/>
    </xf>
    <xf numFmtId="1" fontId="14" fillId="13" borderId="0" xfId="0" applyNumberFormat="1" applyFont="1" applyFill="1"/>
    <xf numFmtId="0" fontId="17" fillId="15" borderId="24" xfId="0" applyFont="1" applyFill="1" applyBorder="1" applyAlignment="1">
      <alignment horizontal="center"/>
    </xf>
    <xf numFmtId="0" fontId="17" fillId="15" borderId="25" xfId="0" applyFont="1" applyFill="1" applyBorder="1" applyAlignment="1">
      <alignment horizontal="center"/>
    </xf>
    <xf numFmtId="0" fontId="22" fillId="11" borderId="0" xfId="0" applyFont="1" applyFill="1" applyBorder="1" applyAlignment="1">
      <alignment horizontal="center"/>
    </xf>
    <xf numFmtId="1" fontId="25" fillId="0" borderId="2" xfId="0" applyNumberFormat="1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166" fontId="25" fillId="0" borderId="2" xfId="0" applyNumberFormat="1" applyFont="1" applyBorder="1" applyAlignment="1">
      <alignment horizontal="center" vertical="center"/>
    </xf>
    <xf numFmtId="166" fontId="25" fillId="0" borderId="0" xfId="0" applyNumberFormat="1" applyFont="1" applyAlignment="1">
      <alignment horizontal="center" vertical="center"/>
    </xf>
    <xf numFmtId="166" fontId="25" fillId="0" borderId="0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8" fillId="11" borderId="0" xfId="0" applyFont="1" applyFill="1" applyBorder="1" applyAlignment="1">
      <alignment horizontal="center"/>
    </xf>
    <xf numFmtId="0" fontId="10" fillId="12" borderId="7" xfId="0" applyFont="1" applyFill="1" applyBorder="1" applyAlignment="1">
      <alignment horizontal="center"/>
    </xf>
    <xf numFmtId="0" fontId="10" fillId="12" borderId="16" xfId="0" applyFont="1" applyFill="1" applyBorder="1" applyAlignment="1">
      <alignment horizontal="center"/>
    </xf>
    <xf numFmtId="0" fontId="10" fillId="12" borderId="8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</cellXfs>
  <cellStyles count="5">
    <cellStyle name="Comma" xfId="3" builtinId="3"/>
    <cellStyle name="InputCellNumber" xfId="2" xr:uid="{D09FA139-30CB-40E8-8FDF-B614FC39648A}"/>
    <cellStyle name="Normal" xfId="0" builtinId="0"/>
    <cellStyle name="Percent" xfId="4" builtinId="5"/>
    <cellStyle name="Table Label" xfId="1" xr:uid="{4349F5A6-76A7-4094-BD4B-338F797F88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CDF!$B$85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CDF!$C$84:$I$84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CDF!$C$85:$I$85</c:f>
              <c:numCache>
                <c:formatCode>0.00</c:formatCode>
                <c:ptCount val="7"/>
                <c:pt idx="0">
                  <c:v>4.1952745285996169</c:v>
                </c:pt>
                <c:pt idx="1">
                  <c:v>23.211503664780398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6A-4DF8-A509-7B7A1D7CD40F}"/>
            </c:ext>
          </c:extLst>
        </c:ser>
        <c:ser>
          <c:idx val="1"/>
          <c:order val="1"/>
          <c:tx>
            <c:strRef>
              <c:f>CDF!$B$86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CDF!$C$84:$I$84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CDF!$C$86:$I$86</c:f>
              <c:numCache>
                <c:formatCode>0.00</c:formatCode>
                <c:ptCount val="7"/>
                <c:pt idx="0">
                  <c:v>4.1952745285996169</c:v>
                </c:pt>
                <c:pt idx="1">
                  <c:v>23.211503664780398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6A-4DF8-A509-7B7A1D7CD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Persoane care au beneficiat de servicii de diagnosticare precoce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CDF!$C$156:$L$156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CDF!$C$157:$L$157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66-42FE-9658-D006B49BF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RCO14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CDF!$C$213:$L$213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CDF!$C$214:$L$214</c:f>
              <c:numCache>
                <c:formatCode>0</c:formatCode>
                <c:ptCount val="10"/>
                <c:pt idx="0">
                  <c:v>0.72870044495040609</c:v>
                </c:pt>
                <c:pt idx="1">
                  <c:v>0.72870044495040609</c:v>
                </c:pt>
                <c:pt idx="2">
                  <c:v>2.1861013348512182</c:v>
                </c:pt>
                <c:pt idx="3">
                  <c:v>2.1861013348512182</c:v>
                </c:pt>
                <c:pt idx="4">
                  <c:v>6.5583040045536549</c:v>
                </c:pt>
                <c:pt idx="5">
                  <c:v>16.031409788908935</c:v>
                </c:pt>
                <c:pt idx="6">
                  <c:v>16.031409788908935</c:v>
                </c:pt>
                <c:pt idx="7">
                  <c:v>16.031409788908935</c:v>
                </c:pt>
                <c:pt idx="8">
                  <c:v>16.031409788908935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CE-4BF8-B7C3-C93D29E5A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Persoane care au beneficiat de servicii de diagnosticare precoce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CDF!$C$47:$L$47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CDF!$C$48:$L$48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74-402A-8E2B-2933252CB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Comunități care beneficiază de sprijin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CDF!$C$47:$L$47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CDF!$C$48:$L$48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7-4E48-A2C2-CBA6B6AD2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Comunități care beneficiază de sprijin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CDF!$B$166</c:f>
              <c:strCache>
                <c:ptCount val="1"/>
                <c:pt idx="0">
                  <c:v>Prognoză 2021-2027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CDF!$C$165:$L$165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CDF!$C$166:$L$166</c:f>
              <c:numCache>
                <c:formatCode>0</c:formatCode>
                <c:ptCount val="10"/>
                <c:pt idx="0">
                  <c:v>2.4050872870298015E-2</c:v>
                </c:pt>
                <c:pt idx="1">
                  <c:v>2.4050872870298015E-2</c:v>
                </c:pt>
                <c:pt idx="2">
                  <c:v>2.1405276854565232</c:v>
                </c:pt>
                <c:pt idx="3">
                  <c:v>4.0886483879506628</c:v>
                </c:pt>
                <c:pt idx="4">
                  <c:v>8.2975511402528142</c:v>
                </c:pt>
                <c:pt idx="5">
                  <c:v>12.506453892554966</c:v>
                </c:pt>
                <c:pt idx="6">
                  <c:v>16.715356644857117</c:v>
                </c:pt>
                <c:pt idx="7">
                  <c:v>20.924259397159272</c:v>
                </c:pt>
                <c:pt idx="8">
                  <c:v>24.050872870298011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C-41B2-9AE9-28889D817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CDF!$B$247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CDF!$C$246:$I$246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CDF!$C$247:$I$247</c:f>
              <c:numCache>
                <c:formatCode>0.00</c:formatCode>
                <c:ptCount val="7"/>
                <c:pt idx="0">
                  <c:v>4.1952745285996169</c:v>
                </c:pt>
                <c:pt idx="1">
                  <c:v>23.211503664780398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FD-4698-AC4F-2DD6347CB5FE}"/>
            </c:ext>
          </c:extLst>
        </c:ser>
        <c:ser>
          <c:idx val="1"/>
          <c:order val="1"/>
          <c:tx>
            <c:strRef>
              <c:f>CDF!$B$248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CDF!$C$246:$I$246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CDF!$C$248:$I$248</c:f>
              <c:numCache>
                <c:formatCode>0.00</c:formatCode>
                <c:ptCount val="7"/>
                <c:pt idx="0">
                  <c:v>4.1952745285996169</c:v>
                </c:pt>
                <c:pt idx="1">
                  <c:v>23.211503664780398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FD-4698-AC4F-2DD6347CB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CDF!$B$243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CDF!$C$242:$K$242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CDF!$C$243:$K$243</c:f>
              <c:numCache>
                <c:formatCode>0</c:formatCode>
                <c:ptCount val="9"/>
                <c:pt idx="0">
                  <c:v>7.0062517386319315E-2</c:v>
                </c:pt>
                <c:pt idx="1">
                  <c:v>7.0062517386319315E-2</c:v>
                </c:pt>
                <c:pt idx="2">
                  <c:v>6.235564047382419</c:v>
                </c:pt>
                <c:pt idx="3">
                  <c:v>11.910627955674284</c:v>
                </c:pt>
                <c:pt idx="4">
                  <c:v>24.171568498280163</c:v>
                </c:pt>
                <c:pt idx="5">
                  <c:v>36.432509040886046</c:v>
                </c:pt>
                <c:pt idx="6">
                  <c:v>48.693449583491919</c:v>
                </c:pt>
                <c:pt idx="7">
                  <c:v>60.954390126097806</c:v>
                </c:pt>
                <c:pt idx="8">
                  <c:v>70.062517386319314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08-4344-B7E6-C71D2FCCA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Persoane care au beneficiat de servicii de diagnosticare precoce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CDF!$B$264</c:f>
              <c:strCache>
                <c:ptCount val="1"/>
                <c:pt idx="0">
                  <c:v>Prognoză 2021-2027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CDF!$C$263:$L$263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CDF!$C$264:$L$264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6-46E9-BC4F-3B9E4D17A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Persoane care beneficiază de programe de formare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CDF!$B$273</c:f>
              <c:strCache>
                <c:ptCount val="1"/>
                <c:pt idx="0">
                  <c:v>Prognoză 2021-2027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CDF!$C$272:$K$272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CDF!$C$273:$K$273</c:f>
              <c:numCache>
                <c:formatCode>0</c:formatCode>
                <c:ptCount val="9"/>
                <c:pt idx="0">
                  <c:v>0.40967720741114688</c:v>
                </c:pt>
                <c:pt idx="1">
                  <c:v>0.40967720741114688</c:v>
                </c:pt>
                <c:pt idx="2">
                  <c:v>36.461271459592069</c:v>
                </c:pt>
                <c:pt idx="3">
                  <c:v>69.645125259894982</c:v>
                </c:pt>
                <c:pt idx="4">
                  <c:v>141.33863655684567</c:v>
                </c:pt>
                <c:pt idx="5">
                  <c:v>213.0321478537964</c:v>
                </c:pt>
                <c:pt idx="6">
                  <c:v>284.72565915074705</c:v>
                </c:pt>
                <c:pt idx="7">
                  <c:v>356.41917044769781</c:v>
                </c:pt>
                <c:pt idx="8">
                  <c:v>409.67720741114687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3B-4ED7-B4DB-59AA2E59D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CDF!$B$81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CDF!$C$80:$K$80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CDF!$C$81:$K$81</c:f>
              <c:numCache>
                <c:formatCode>0</c:formatCode>
                <c:ptCount val="9"/>
                <c:pt idx="0">
                  <c:v>4.6708344924212872E-2</c:v>
                </c:pt>
                <c:pt idx="1">
                  <c:v>4.6708344924212872E-2</c:v>
                </c:pt>
                <c:pt idx="2">
                  <c:v>4.157042698254946</c:v>
                </c:pt>
                <c:pt idx="3">
                  <c:v>7.9404186371161893</c:v>
                </c:pt>
                <c:pt idx="4">
                  <c:v>16.114378998853439</c:v>
                </c:pt>
                <c:pt idx="5">
                  <c:v>24.288339360590694</c:v>
                </c:pt>
                <c:pt idx="6">
                  <c:v>32.462299722327948</c:v>
                </c:pt>
                <c:pt idx="7">
                  <c:v>40.636260084065199</c:v>
                </c:pt>
                <c:pt idx="8">
                  <c:v>46.708344924212874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98-4D7D-9D4B-80C95576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CDF!$B$200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CDF!$C$199:$I$199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CDF!$C$200:$I$200</c:f>
              <c:numCache>
                <c:formatCode>0.00</c:formatCode>
                <c:ptCount val="7"/>
                <c:pt idx="0">
                  <c:v>12.96275422864859</c:v>
                </c:pt>
                <c:pt idx="1">
                  <c:v>43.033986446737849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4-4063-9FBA-74C4A7E40E9F}"/>
            </c:ext>
          </c:extLst>
        </c:ser>
        <c:ser>
          <c:idx val="1"/>
          <c:order val="1"/>
          <c:tx>
            <c:strRef>
              <c:f>CDF!$B$201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CDF!$C$199:$I$199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CDF!$C$201:$I$201</c:f>
              <c:numCache>
                <c:formatCode>0.00</c:formatCode>
                <c:ptCount val="7"/>
                <c:pt idx="0">
                  <c:v>12.96275422864859</c:v>
                </c:pt>
                <c:pt idx="1">
                  <c:v>43.033986446737849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4-4063-9FBA-74C4A7E4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CDF!$B$196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CDF!$C$195:$K$195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CDF!$C$196:$K$196</c:f>
              <c:numCache>
                <c:formatCode>0</c:formatCode>
                <c:ptCount val="9"/>
                <c:pt idx="0">
                  <c:v>0.41357189628114349</c:v>
                </c:pt>
                <c:pt idx="1">
                  <c:v>0.41357189628114349</c:v>
                </c:pt>
                <c:pt idx="2">
                  <c:v>1.2407156888434303</c:v>
                </c:pt>
                <c:pt idx="3">
                  <c:v>1.2407156888434303</c:v>
                </c:pt>
                <c:pt idx="4">
                  <c:v>3.7221470665302916</c:v>
                </c:pt>
                <c:pt idx="5">
                  <c:v>9.0985817181851569</c:v>
                </c:pt>
                <c:pt idx="6">
                  <c:v>9.0985817181851569</c:v>
                </c:pt>
                <c:pt idx="7">
                  <c:v>9.0985817181851569</c:v>
                </c:pt>
                <c:pt idx="8">
                  <c:v>9.0985817181851569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0E-430E-A04D-3F5E2B05E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984798775153108"/>
          <c:y val="0.45569553805774277"/>
          <c:w val="0.20626312335958005"/>
          <c:h val="9.4164041994750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Valoare estimat</a:t>
            </a:r>
            <a:r>
              <a:rPr lang="ro-RO" sz="1100"/>
              <a:t>ă</a:t>
            </a:r>
            <a:r>
              <a:rPr lang="ro-RO" sz="1100" baseline="0"/>
              <a:t> pentru indicatorul </a:t>
            </a:r>
            <a:r>
              <a:rPr lang="ro-RO" sz="1100" b="1" baseline="0"/>
              <a:t>Persoane care beneficiază de programe de formare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CDF!$C$99:$K$99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CDF!$C$100:$K$100</c:f>
              <c:numCache>
                <c:formatCode>0</c:formatCode>
                <c:ptCount val="9"/>
                <c:pt idx="0">
                  <c:v>0.27311813827409792</c:v>
                </c:pt>
                <c:pt idx="1">
                  <c:v>0.27311813827409792</c:v>
                </c:pt>
                <c:pt idx="2">
                  <c:v>24.307514306394715</c:v>
                </c:pt>
                <c:pt idx="3">
                  <c:v>46.430083506596645</c:v>
                </c:pt>
                <c:pt idx="4">
                  <c:v>94.225757704563762</c:v>
                </c:pt>
                <c:pt idx="5">
                  <c:v>142.02143190253091</c:v>
                </c:pt>
                <c:pt idx="6">
                  <c:v>189.81710610049805</c:v>
                </c:pt>
                <c:pt idx="7">
                  <c:v>237.61278029846517</c:v>
                </c:pt>
                <c:pt idx="8">
                  <c:v>273.11813827409793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4F-47EE-8320-7247770C7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CDF!$B$26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CDF!$C$25:$K$25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CDF!$C$26:$K$26</c:f>
              <c:numCache>
                <c:formatCode>0</c:formatCode>
                <c:ptCount val="9"/>
                <c:pt idx="0">
                  <c:v>4.4808779265502439E-3</c:v>
                </c:pt>
                <c:pt idx="1">
                  <c:v>4.4808779265502439E-3</c:v>
                </c:pt>
                <c:pt idx="2">
                  <c:v>0.39879813546297171</c:v>
                </c:pt>
                <c:pt idx="3">
                  <c:v>0.76174924751354156</c:v>
                </c:pt>
                <c:pt idx="4">
                  <c:v>1.5459028846598342</c:v>
                </c:pt>
                <c:pt idx="5">
                  <c:v>2.3300565218061271</c:v>
                </c:pt>
                <c:pt idx="6">
                  <c:v>3.1142101589524196</c:v>
                </c:pt>
                <c:pt idx="7">
                  <c:v>3.8983637960987125</c:v>
                </c:pt>
                <c:pt idx="8">
                  <c:v>4.4808779265502441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E4-45A4-B012-06BBA97CD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CDF!$B$30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CDF!$C$29:$I$29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CDF!$C$30:$I$30</c:f>
              <c:numCache>
                <c:formatCode>0.00</c:formatCode>
                <c:ptCount val="7"/>
                <c:pt idx="0">
                  <c:v>4.1952745285996169</c:v>
                </c:pt>
                <c:pt idx="1">
                  <c:v>23.211503664780398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D0-4836-90A7-4CFCA8771B05}"/>
            </c:ext>
          </c:extLst>
        </c:ser>
        <c:ser>
          <c:idx val="1"/>
          <c:order val="1"/>
          <c:tx>
            <c:strRef>
              <c:f>CDF!$B$31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CDF!$C$29:$I$29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CDF!$C$31:$I$31</c:f>
              <c:numCache>
                <c:formatCode>0.00</c:formatCode>
                <c:ptCount val="7"/>
                <c:pt idx="0">
                  <c:v>4.1952745285996169</c:v>
                </c:pt>
                <c:pt idx="1">
                  <c:v>23.211503664780398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D0-4836-90A7-4CFCA8771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CDF!$B$140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CDF!$C$139:$I$139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CDF!$C$140:$I$140</c:f>
              <c:numCache>
                <c:formatCode>0.00</c:formatCode>
                <c:ptCount val="7"/>
                <c:pt idx="0">
                  <c:v>4.1952745285996169</c:v>
                </c:pt>
                <c:pt idx="1">
                  <c:v>23.211503664780398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E2-4A45-BFE7-AF38C795E174}"/>
            </c:ext>
          </c:extLst>
        </c:ser>
        <c:ser>
          <c:idx val="1"/>
          <c:order val="1"/>
          <c:tx>
            <c:strRef>
              <c:f>CDF!$B$141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CDF!$C$139:$I$139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CDF!$C$141:$I$141</c:f>
              <c:numCache>
                <c:formatCode>0.00</c:formatCode>
                <c:ptCount val="7"/>
                <c:pt idx="0">
                  <c:v>4.1952745285996169</c:v>
                </c:pt>
                <c:pt idx="1">
                  <c:v>23.211503664780398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E2-4A45-BFE7-AF38C795E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CDF!$B$136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CDF!$C$135:$K$135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CDF!$C$136:$K$136</c:f>
              <c:numCache>
                <c:formatCode>0</c:formatCode>
                <c:ptCount val="9"/>
                <c:pt idx="0">
                  <c:v>0.13548434176542243</c:v>
                </c:pt>
                <c:pt idx="1">
                  <c:v>0.13548434176542243</c:v>
                </c:pt>
                <c:pt idx="2">
                  <c:v>12.058106417122595</c:v>
                </c:pt>
                <c:pt idx="3">
                  <c:v>23.032338100121812</c:v>
                </c:pt>
                <c:pt idx="4">
                  <c:v>46.742097909070729</c:v>
                </c:pt>
                <c:pt idx="5">
                  <c:v>70.451857718019653</c:v>
                </c:pt>
                <c:pt idx="6">
                  <c:v>94.16161752696857</c:v>
                </c:pt>
                <c:pt idx="7">
                  <c:v>117.8713773359175</c:v>
                </c:pt>
                <c:pt idx="8">
                  <c:v>135.48434176542241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D-4875-B825-78155C111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76</xdr:row>
      <xdr:rowOff>0</xdr:rowOff>
    </xdr:from>
    <xdr:to>
      <xdr:col>30</xdr:col>
      <xdr:colOff>217714</xdr:colOff>
      <xdr:row>93</xdr:row>
      <xdr:rowOff>141515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EFE074-6161-45CD-A148-70541FA16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762000</xdr:colOff>
      <xdr:row>76</xdr:row>
      <xdr:rowOff>76200</xdr:rowOff>
    </xdr:from>
    <xdr:to>
      <xdr:col>19</xdr:col>
      <xdr:colOff>609600</xdr:colOff>
      <xdr:row>89</xdr:row>
      <xdr:rowOff>97972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E024735-C98F-4D1D-BE5E-B02E73C11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191</xdr:row>
      <xdr:rowOff>0</xdr:rowOff>
    </xdr:from>
    <xdr:to>
      <xdr:col>30</xdr:col>
      <xdr:colOff>217714</xdr:colOff>
      <xdr:row>208</xdr:row>
      <xdr:rowOff>141515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98D4356-9E0E-4DCC-B67F-EA2548C9A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762000</xdr:colOff>
      <xdr:row>191</xdr:row>
      <xdr:rowOff>76200</xdr:rowOff>
    </xdr:from>
    <xdr:to>
      <xdr:col>19</xdr:col>
      <xdr:colOff>609600</xdr:colOff>
      <xdr:row>204</xdr:row>
      <xdr:rowOff>21771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DB87A6A-41C7-4F88-BA52-EF94D45352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99</xdr:row>
      <xdr:rowOff>1</xdr:rowOff>
    </xdr:from>
    <xdr:to>
      <xdr:col>19</xdr:col>
      <xdr:colOff>653143</xdr:colOff>
      <xdr:row>112</xdr:row>
      <xdr:rowOff>21773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D21654ED-D495-4519-8970-FD68BC8D61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19</xdr:col>
      <xdr:colOff>653143</xdr:colOff>
      <xdr:row>31</xdr:row>
      <xdr:rowOff>21772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933743CC-582D-41C0-A964-AC62FFD601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0</xdr:colOff>
      <xdr:row>18</xdr:row>
      <xdr:rowOff>0</xdr:rowOff>
    </xdr:from>
    <xdr:to>
      <xdr:col>30</xdr:col>
      <xdr:colOff>217714</xdr:colOff>
      <xdr:row>35</xdr:row>
      <xdr:rowOff>141516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9146D1A0-29FA-4C70-AD86-927BB71F5A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0</xdr:colOff>
      <xdr:row>130</xdr:row>
      <xdr:rowOff>0</xdr:rowOff>
    </xdr:from>
    <xdr:to>
      <xdr:col>30</xdr:col>
      <xdr:colOff>217714</xdr:colOff>
      <xdr:row>147</xdr:row>
      <xdr:rowOff>141515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1711DBB4-2F00-4685-A03C-46ABB05768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762000</xdr:colOff>
      <xdr:row>130</xdr:row>
      <xdr:rowOff>76200</xdr:rowOff>
    </xdr:from>
    <xdr:to>
      <xdr:col>19</xdr:col>
      <xdr:colOff>609600</xdr:colOff>
      <xdr:row>143</xdr:row>
      <xdr:rowOff>97972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9409CCA9-F128-43F1-845E-27FCF8358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155</xdr:row>
      <xdr:rowOff>1</xdr:rowOff>
    </xdr:from>
    <xdr:to>
      <xdr:col>19</xdr:col>
      <xdr:colOff>653143</xdr:colOff>
      <xdr:row>168</xdr:row>
      <xdr:rowOff>21772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DBBD060A-02D6-48CB-8438-6457E12F48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0</xdr:colOff>
      <xdr:row>211</xdr:row>
      <xdr:rowOff>0</xdr:rowOff>
    </xdr:from>
    <xdr:to>
      <xdr:col>19</xdr:col>
      <xdr:colOff>653143</xdr:colOff>
      <xdr:row>223</xdr:row>
      <xdr:rowOff>130629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C9094F4-7C05-41A6-BFDE-CE2976DEA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19</xdr:col>
      <xdr:colOff>653143</xdr:colOff>
      <xdr:row>58</xdr:row>
      <xdr:rowOff>21772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99ED81F2-E1F6-4456-8D0C-CA1779175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32</xdr:col>
      <xdr:colOff>77507</xdr:colOff>
      <xdr:row>63</xdr:row>
      <xdr:rowOff>74459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B9D9CFE6-FBB6-4A5C-8908-797433528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22</xdr:col>
      <xdr:colOff>0</xdr:colOff>
      <xdr:row>155</xdr:row>
      <xdr:rowOff>0</xdr:rowOff>
    </xdr:from>
    <xdr:to>
      <xdr:col>32</xdr:col>
      <xdr:colOff>76201</xdr:colOff>
      <xdr:row>173</xdr:row>
      <xdr:rowOff>76200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EE4D2E3D-AFCA-4C1D-9C66-21BAE10163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0</xdr:colOff>
      <xdr:row>237</xdr:row>
      <xdr:rowOff>0</xdr:rowOff>
    </xdr:from>
    <xdr:to>
      <xdr:col>31</xdr:col>
      <xdr:colOff>54429</xdr:colOff>
      <xdr:row>254</xdr:row>
      <xdr:rowOff>141515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85B4EE45-2CD8-4DA7-ABA1-7A6358660F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762000</xdr:colOff>
      <xdr:row>237</xdr:row>
      <xdr:rowOff>76200</xdr:rowOff>
    </xdr:from>
    <xdr:to>
      <xdr:col>19</xdr:col>
      <xdr:colOff>609600</xdr:colOff>
      <xdr:row>249</xdr:row>
      <xdr:rowOff>141514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A8AA41A8-B8B4-4794-8309-C4583AA968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0</xdr:colOff>
      <xdr:row>262</xdr:row>
      <xdr:rowOff>1</xdr:rowOff>
    </xdr:from>
    <xdr:to>
      <xdr:col>19</xdr:col>
      <xdr:colOff>653143</xdr:colOff>
      <xdr:row>274</xdr:row>
      <xdr:rowOff>130630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3A333106-05C0-4D60-992B-124365E6FA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22</xdr:col>
      <xdr:colOff>0</xdr:colOff>
      <xdr:row>262</xdr:row>
      <xdr:rowOff>0</xdr:rowOff>
    </xdr:from>
    <xdr:to>
      <xdr:col>30</xdr:col>
      <xdr:colOff>217714</xdr:colOff>
      <xdr:row>274</xdr:row>
      <xdr:rowOff>130629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671D9AAE-B0E3-4EDB-88EF-4E13699C3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4DBD3-2E84-4537-8C6A-A78D440BD980}">
  <sheetPr>
    <tabColor rgb="FF0070C0"/>
  </sheetPr>
  <dimension ref="A2:AG281"/>
  <sheetViews>
    <sheetView tabSelected="1" topLeftCell="I246" zoomScale="70" zoomScaleNormal="70" workbookViewId="0">
      <selection activeCell="AH258" sqref="AH258"/>
    </sheetView>
  </sheetViews>
  <sheetFormatPr defaultRowHeight="13.8" x14ac:dyDescent="0.25"/>
  <cols>
    <col min="1" max="1" width="9.33203125" style="7" customWidth="1"/>
    <col min="2" max="2" width="23.44140625" style="7" customWidth="1"/>
    <col min="3" max="3" width="22.21875" style="7" customWidth="1"/>
    <col min="4" max="4" width="16" style="7" customWidth="1"/>
    <col min="5" max="5" width="12" style="7" customWidth="1"/>
    <col min="6" max="6" width="12.33203125" style="7" customWidth="1"/>
    <col min="7" max="9" width="11.77734375" style="7" customWidth="1"/>
    <col min="10" max="10" width="11.88671875" style="7" customWidth="1"/>
    <col min="11" max="24" width="11.77734375" style="7" customWidth="1"/>
    <col min="25" max="16384" width="8.88671875" style="7"/>
  </cols>
  <sheetData>
    <row r="2" spans="1:31" ht="19.2" x14ac:dyDescent="0.35">
      <c r="B2" s="6" t="s">
        <v>40</v>
      </c>
      <c r="C2" s="6"/>
    </row>
    <row r="3" spans="1:31" ht="14.4" thickBo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AA3" s="8"/>
      <c r="AB3" s="8"/>
      <c r="AC3" s="8"/>
      <c r="AD3" s="8"/>
      <c r="AE3" s="8"/>
    </row>
    <row r="4" spans="1:31" ht="19.2" x14ac:dyDescent="0.35">
      <c r="A4" s="122">
        <v>1.1000000000000001</v>
      </c>
      <c r="B4" s="9" t="s">
        <v>41</v>
      </c>
      <c r="C4" s="11"/>
      <c r="D4" s="11"/>
      <c r="E4" s="11"/>
      <c r="F4" s="11"/>
      <c r="G4" s="11"/>
      <c r="H4" s="11"/>
      <c r="I4" s="11"/>
      <c r="J4" s="11"/>
      <c r="K4" s="11"/>
      <c r="L4" s="11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31" ht="19.2" x14ac:dyDescent="0.35">
      <c r="A5" s="123"/>
      <c r="B5" s="9" t="s">
        <v>31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0"/>
      <c r="N5" s="30"/>
      <c r="O5" s="30"/>
      <c r="P5" s="30"/>
    </row>
    <row r="7" spans="1:31" x14ac:dyDescent="0.25">
      <c r="B7" s="57" t="s">
        <v>39</v>
      </c>
    </row>
    <row r="8" spans="1:31" x14ac:dyDescent="0.25">
      <c r="B8" s="57"/>
    </row>
    <row r="9" spans="1:31" ht="14.4" thickBo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AA9" s="8"/>
      <c r="AB9" s="8"/>
      <c r="AC9" s="8"/>
      <c r="AD9" s="8"/>
      <c r="AE9" s="8"/>
    </row>
    <row r="10" spans="1:31" ht="19.2" x14ac:dyDescent="0.35">
      <c r="A10" s="122">
        <v>1.2</v>
      </c>
      <c r="B10" s="9" t="s">
        <v>42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31" ht="19.2" x14ac:dyDescent="0.35">
      <c r="A11" s="123"/>
      <c r="B11" s="9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0"/>
      <c r="N11" s="30"/>
      <c r="O11" s="30"/>
      <c r="P11" s="30"/>
    </row>
    <row r="12" spans="1:31" x14ac:dyDescent="0.25">
      <c r="B12" s="57" t="s">
        <v>59</v>
      </c>
    </row>
    <row r="13" spans="1:31" s="8" customFormat="1" ht="14.4" thickBot="1" x14ac:dyDescent="0.3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31" ht="19.2" customHeight="1" x14ac:dyDescent="0.35">
      <c r="A14" s="122">
        <v>2.1</v>
      </c>
      <c r="B14" s="9" t="s">
        <v>45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31" ht="19.2" customHeight="1" x14ac:dyDescent="0.35">
      <c r="A15" s="123"/>
      <c r="B15" s="9" t="s">
        <v>44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31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2:23" x14ac:dyDescent="0.25">
      <c r="B17" s="13" t="s">
        <v>0</v>
      </c>
      <c r="C17" s="49">
        <f>100000000*4.87</f>
        <v>487000000</v>
      </c>
      <c r="D17" s="11" t="s">
        <v>32</v>
      </c>
      <c r="E17" s="11"/>
      <c r="F17" s="11"/>
      <c r="G17" s="11"/>
      <c r="H17" s="11"/>
      <c r="I17" s="11"/>
      <c r="J17" s="11"/>
      <c r="K17" s="11"/>
      <c r="L17" s="11"/>
      <c r="N17" s="13" t="s">
        <v>93</v>
      </c>
      <c r="W17" s="13" t="s">
        <v>88</v>
      </c>
    </row>
    <row r="18" spans="2:23" x14ac:dyDescent="0.25">
      <c r="B18" s="13" t="s">
        <v>1</v>
      </c>
      <c r="C18" s="48">
        <f>C17/D35</f>
        <v>4.4808779265502441</v>
      </c>
      <c r="D18" s="11"/>
      <c r="E18" s="11"/>
      <c r="F18" s="11"/>
      <c r="G18" s="11"/>
      <c r="H18" s="11"/>
      <c r="I18" s="11"/>
      <c r="J18" s="11"/>
      <c r="K18" s="11"/>
      <c r="L18" s="11"/>
    </row>
    <row r="19" spans="2:23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1" spans="2:23" x14ac:dyDescent="0.25">
      <c r="B21" s="36"/>
      <c r="C21" s="36">
        <v>2014</v>
      </c>
      <c r="D21" s="36">
        <f t="shared" ref="D21" si="0">+C21+1</f>
        <v>2015</v>
      </c>
      <c r="E21" s="36">
        <f t="shared" ref="E21" si="1">+D21+1</f>
        <v>2016</v>
      </c>
      <c r="F21" s="36">
        <f>+E21+1</f>
        <v>2017</v>
      </c>
      <c r="G21" s="36">
        <f t="shared" ref="G21" si="2">+F21+1</f>
        <v>2018</v>
      </c>
      <c r="H21" s="36">
        <f t="shared" ref="H21" si="3">+G21+1</f>
        <v>2019</v>
      </c>
      <c r="I21" s="36">
        <f t="shared" ref="I21" si="4">+H21+1</f>
        <v>2020</v>
      </c>
      <c r="J21" s="36">
        <f t="shared" ref="J21" si="5">+I21+1</f>
        <v>2021</v>
      </c>
      <c r="K21" s="36">
        <f t="shared" ref="K21" si="6">+J21+1</f>
        <v>2022</v>
      </c>
      <c r="L21" s="36">
        <f t="shared" ref="L21" si="7">+K21+1</f>
        <v>2023</v>
      </c>
    </row>
    <row r="22" spans="2:23" x14ac:dyDescent="0.25">
      <c r="B22" s="36" t="s">
        <v>83</v>
      </c>
      <c r="C22" s="35">
        <v>1</v>
      </c>
      <c r="D22" s="35">
        <v>1</v>
      </c>
      <c r="E22" s="35">
        <v>1</v>
      </c>
      <c r="F22" s="35">
        <v>89</v>
      </c>
      <c r="G22" s="35">
        <v>170</v>
      </c>
      <c r="H22" s="35">
        <v>345</v>
      </c>
    </row>
    <row r="23" spans="2:23" x14ac:dyDescent="0.25">
      <c r="B23" s="36" t="s">
        <v>84</v>
      </c>
      <c r="I23" s="37">
        <v>520</v>
      </c>
      <c r="J23" s="37">
        <v>695</v>
      </c>
      <c r="K23" s="37">
        <v>870</v>
      </c>
      <c r="L23" s="37">
        <v>1000</v>
      </c>
    </row>
    <row r="24" spans="2:23" x14ac:dyDescent="0.25">
      <c r="I24" s="38"/>
      <c r="J24" s="38"/>
      <c r="K24" s="38"/>
      <c r="L24" s="38"/>
    </row>
    <row r="25" spans="2:23" x14ac:dyDescent="0.25">
      <c r="B25" s="36" t="s">
        <v>87</v>
      </c>
      <c r="C25" s="36">
        <v>2021</v>
      </c>
      <c r="D25" s="36">
        <f t="shared" ref="D25" si="8">+C25+1</f>
        <v>2022</v>
      </c>
      <c r="E25" s="36">
        <f t="shared" ref="E25" si="9">+D25+1</f>
        <v>2023</v>
      </c>
      <c r="F25" s="36">
        <f t="shared" ref="F25" si="10">+E25+1</f>
        <v>2024</v>
      </c>
      <c r="G25" s="36">
        <f t="shared" ref="G25" si="11">+F25+1</f>
        <v>2025</v>
      </c>
      <c r="H25" s="36">
        <f t="shared" ref="H25" si="12">+G25+1</f>
        <v>2026</v>
      </c>
      <c r="I25" s="36">
        <f t="shared" ref="I25" si="13">+H25+1</f>
        <v>2027</v>
      </c>
      <c r="J25" s="36">
        <f t="shared" ref="J25" si="14">+I25+1</f>
        <v>2028</v>
      </c>
      <c r="K25" s="36">
        <f t="shared" ref="K25" si="15">+J25+1</f>
        <v>2029</v>
      </c>
      <c r="L25" s="38"/>
    </row>
    <row r="26" spans="2:23" x14ac:dyDescent="0.25">
      <c r="B26" s="36" t="s">
        <v>85</v>
      </c>
      <c r="C26" s="50">
        <f>$C$18*(D22/$L$23)</f>
        <v>4.4808779265502439E-3</v>
      </c>
      <c r="D26" s="50">
        <f t="shared" ref="D26:G26" si="16">$C$18*(E22/$L$23)</f>
        <v>4.4808779265502439E-3</v>
      </c>
      <c r="E26" s="50">
        <f t="shared" si="16"/>
        <v>0.39879813546297171</v>
      </c>
      <c r="F26" s="50">
        <f t="shared" si="16"/>
        <v>0.76174924751354156</v>
      </c>
      <c r="G26" s="50">
        <f t="shared" si="16"/>
        <v>1.5459028846598342</v>
      </c>
      <c r="H26" s="50">
        <f>$C$18*(I23/$L$23)</f>
        <v>2.3300565218061271</v>
      </c>
      <c r="I26" s="50">
        <f t="shared" ref="I26:K26" si="17">$C$18*(J23/$L$23)</f>
        <v>3.1142101589524196</v>
      </c>
      <c r="J26" s="50">
        <f t="shared" si="17"/>
        <v>3.8983637960987125</v>
      </c>
      <c r="K26" s="50">
        <f t="shared" si="17"/>
        <v>4.4808779265502441</v>
      </c>
      <c r="L26" s="38"/>
    </row>
    <row r="27" spans="2:23" x14ac:dyDescent="0.25">
      <c r="L27" s="38"/>
    </row>
    <row r="28" spans="2:23" x14ac:dyDescent="0.25">
      <c r="L28" s="38"/>
    </row>
    <row r="29" spans="2:23" x14ac:dyDescent="0.25">
      <c r="B29" s="36" t="s">
        <v>88</v>
      </c>
      <c r="C29" s="39" t="s">
        <v>3</v>
      </c>
      <c r="D29" s="39" t="s">
        <v>4</v>
      </c>
      <c r="E29" s="39" t="s">
        <v>5</v>
      </c>
      <c r="F29" s="39" t="s">
        <v>6</v>
      </c>
      <c r="G29" s="39" t="s">
        <v>7</v>
      </c>
      <c r="H29" s="39" t="s">
        <v>8</v>
      </c>
      <c r="I29" s="39" t="s">
        <v>9</v>
      </c>
      <c r="J29" s="40"/>
      <c r="K29" s="40"/>
      <c r="L29" s="38"/>
    </row>
    <row r="30" spans="2:23" x14ac:dyDescent="0.25">
      <c r="B30" s="36" t="s">
        <v>86</v>
      </c>
      <c r="C30" s="51">
        <v>4.1952745285996169</v>
      </c>
      <c r="D30" s="51">
        <v>23.211503664780398</v>
      </c>
      <c r="E30" s="51">
        <v>100</v>
      </c>
      <c r="F30" s="51">
        <v>100</v>
      </c>
      <c r="G30" s="51">
        <v>100</v>
      </c>
      <c r="H30" s="51">
        <v>100</v>
      </c>
      <c r="I30" s="51">
        <v>100</v>
      </c>
      <c r="J30" s="40"/>
      <c r="K30" s="40"/>
      <c r="L30" s="38"/>
    </row>
    <row r="31" spans="2:23" x14ac:dyDescent="0.25">
      <c r="B31" s="36" t="s">
        <v>85</v>
      </c>
      <c r="C31" s="52">
        <f>C30</f>
        <v>4.1952745285996169</v>
      </c>
      <c r="D31" s="52">
        <f t="shared" ref="D31:I31" si="18">D30</f>
        <v>23.211503664780398</v>
      </c>
      <c r="E31" s="52">
        <f t="shared" si="18"/>
        <v>100</v>
      </c>
      <c r="F31" s="52">
        <f t="shared" si="18"/>
        <v>100</v>
      </c>
      <c r="G31" s="52">
        <f t="shared" si="18"/>
        <v>100</v>
      </c>
      <c r="H31" s="52">
        <f t="shared" si="18"/>
        <v>100</v>
      </c>
      <c r="I31" s="52">
        <f t="shared" si="18"/>
        <v>100</v>
      </c>
      <c r="J31" s="40"/>
      <c r="K31" s="40"/>
      <c r="L31" s="38"/>
    </row>
    <row r="32" spans="2:23" x14ac:dyDescent="0.25">
      <c r="J32" s="40"/>
      <c r="K32" s="40"/>
      <c r="L32" s="38"/>
    </row>
    <row r="33" spans="2:31" x14ac:dyDescent="0.25">
      <c r="J33" s="40"/>
      <c r="K33" s="40"/>
      <c r="L33" s="38"/>
    </row>
    <row r="34" spans="2:31" x14ac:dyDescent="0.25">
      <c r="B34" s="41" t="s">
        <v>89</v>
      </c>
      <c r="C34" s="114" t="s">
        <v>90</v>
      </c>
      <c r="D34" s="114" t="s">
        <v>91</v>
      </c>
      <c r="E34" s="39" t="s">
        <v>55</v>
      </c>
      <c r="F34" s="39" t="s">
        <v>54</v>
      </c>
      <c r="L34" s="38"/>
    </row>
    <row r="35" spans="2:31" x14ac:dyDescent="0.25">
      <c r="B35" s="41" t="s">
        <v>86</v>
      </c>
      <c r="C35" s="53">
        <v>1064.4666666666667</v>
      </c>
      <c r="D35" s="54">
        <v>108684058.78999999</v>
      </c>
      <c r="E35" s="46">
        <v>0</v>
      </c>
      <c r="F35" s="46">
        <f>SUM(Indicatori!M5/L23)</f>
        <v>0.17751773051338798</v>
      </c>
      <c r="L35" s="38"/>
    </row>
    <row r="36" spans="2:31" x14ac:dyDescent="0.25">
      <c r="B36" s="41" t="s">
        <v>85</v>
      </c>
      <c r="C36" s="42">
        <f>C35</f>
        <v>1064.4666666666667</v>
      </c>
      <c r="D36" s="43">
        <f>D35</f>
        <v>108684058.78999999</v>
      </c>
      <c r="E36" s="43">
        <v>0</v>
      </c>
      <c r="F36" s="43">
        <f>F35</f>
        <v>0.17751773051338798</v>
      </c>
      <c r="L36" s="38"/>
    </row>
    <row r="37" spans="2:31" x14ac:dyDescent="0.25">
      <c r="L37" s="38"/>
    </row>
    <row r="38" spans="2:31" ht="14.4" thickBot="1" x14ac:dyDescent="0.3">
      <c r="L38" s="38"/>
    </row>
    <row r="39" spans="2:31" x14ac:dyDescent="0.25">
      <c r="B39" s="117" t="s">
        <v>25</v>
      </c>
      <c r="C39" s="118"/>
      <c r="E39" s="7" t="s">
        <v>46</v>
      </c>
      <c r="F39" s="7" t="s">
        <v>47</v>
      </c>
      <c r="L39" s="38"/>
      <c r="N39" s="13"/>
    </row>
    <row r="40" spans="2:31" x14ac:dyDescent="0.25">
      <c r="B40" s="108" t="s">
        <v>55</v>
      </c>
      <c r="C40" s="109" t="s">
        <v>56</v>
      </c>
      <c r="E40" s="7" t="s">
        <v>48</v>
      </c>
      <c r="F40" s="7" t="s">
        <v>49</v>
      </c>
      <c r="L40" s="38"/>
    </row>
    <row r="41" spans="2:31" ht="14.4" thickBot="1" x14ac:dyDescent="0.3">
      <c r="B41" s="64" t="s">
        <v>54</v>
      </c>
      <c r="C41" s="110" t="s">
        <v>57</v>
      </c>
      <c r="L41" s="38"/>
    </row>
    <row r="42" spans="2:31" x14ac:dyDescent="0.25">
      <c r="E42" s="7" t="s">
        <v>50</v>
      </c>
      <c r="F42" s="7" t="s">
        <v>51</v>
      </c>
      <c r="L42" s="38"/>
    </row>
    <row r="43" spans="2:31" x14ac:dyDescent="0.25">
      <c r="E43" s="7" t="s">
        <v>52</v>
      </c>
      <c r="F43" s="7" t="s">
        <v>53</v>
      </c>
      <c r="L43" s="38"/>
    </row>
    <row r="44" spans="2:31" x14ac:dyDescent="0.25">
      <c r="L44" s="38"/>
    </row>
    <row r="45" spans="2:31" x14ac:dyDescent="0.25">
      <c r="L45" s="38"/>
    </row>
    <row r="46" spans="2:31" x14ac:dyDescent="0.25">
      <c r="B46" s="7" t="s">
        <v>47</v>
      </c>
      <c r="L46" s="38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2:31" x14ac:dyDescent="0.25">
      <c r="B47" s="36" t="s">
        <v>92</v>
      </c>
      <c r="C47" s="36">
        <v>2021</v>
      </c>
      <c r="D47" s="36">
        <f t="shared" ref="D47" si="19">+C47+1</f>
        <v>2022</v>
      </c>
      <c r="E47" s="36">
        <f t="shared" ref="E47" si="20">+D47+1</f>
        <v>2023</v>
      </c>
      <c r="F47" s="36">
        <f t="shared" ref="F47" si="21">+E47+1</f>
        <v>2024</v>
      </c>
      <c r="G47" s="36">
        <f t="shared" ref="G47" si="22">+F47+1</f>
        <v>2025</v>
      </c>
      <c r="H47" s="36">
        <f t="shared" ref="H47" si="23">+G47+1</f>
        <v>2026</v>
      </c>
      <c r="I47" s="36">
        <f t="shared" ref="I47" si="24">+H47+1</f>
        <v>2027</v>
      </c>
      <c r="J47" s="36">
        <f t="shared" ref="J47" si="25">+I47+1</f>
        <v>2028</v>
      </c>
      <c r="K47" s="36">
        <f t="shared" ref="K47" si="26">+J47+1</f>
        <v>2029</v>
      </c>
      <c r="L47" s="38"/>
    </row>
    <row r="48" spans="2:31" x14ac:dyDescent="0.25">
      <c r="B48" s="36" t="s">
        <v>85</v>
      </c>
      <c r="C48" s="50">
        <f>$E$36*C26</f>
        <v>0</v>
      </c>
      <c r="D48" s="50">
        <f t="shared" ref="D48:K48" si="27">$E$36*D26</f>
        <v>0</v>
      </c>
      <c r="E48" s="50">
        <f t="shared" si="27"/>
        <v>0</v>
      </c>
      <c r="F48" s="50">
        <f t="shared" si="27"/>
        <v>0</v>
      </c>
      <c r="G48" s="50">
        <f t="shared" si="27"/>
        <v>0</v>
      </c>
      <c r="H48" s="50">
        <f t="shared" si="27"/>
        <v>0</v>
      </c>
      <c r="I48" s="50">
        <f t="shared" si="27"/>
        <v>0</v>
      </c>
      <c r="J48" s="50">
        <f t="shared" si="27"/>
        <v>0</v>
      </c>
      <c r="K48" s="50">
        <f t="shared" si="27"/>
        <v>0</v>
      </c>
      <c r="L48" s="38"/>
    </row>
    <row r="49" spans="1:12" x14ac:dyDescent="0.25">
      <c r="E49" s="11"/>
      <c r="F49" s="11"/>
      <c r="G49" s="11"/>
      <c r="H49" s="11"/>
      <c r="I49" s="11"/>
      <c r="J49" s="11"/>
      <c r="K49" s="11"/>
      <c r="L49" s="38"/>
    </row>
    <row r="50" spans="1:12" x14ac:dyDescent="0.25">
      <c r="B50" s="119"/>
      <c r="C50" s="119"/>
      <c r="E50" s="11"/>
      <c r="F50" s="11"/>
      <c r="G50" s="11"/>
      <c r="H50" s="11"/>
      <c r="I50" s="11"/>
      <c r="J50" s="11"/>
      <c r="K50" s="11"/>
      <c r="L50" s="38"/>
    </row>
    <row r="51" spans="1:12" x14ac:dyDescent="0.25">
      <c r="B51" s="36" t="s">
        <v>23</v>
      </c>
      <c r="C51" s="47">
        <f>F48</f>
        <v>0</v>
      </c>
      <c r="D51" s="30"/>
      <c r="E51" s="31"/>
      <c r="F51" s="31"/>
      <c r="G51" s="31"/>
      <c r="H51" s="31"/>
      <c r="I51" s="31"/>
      <c r="J51" s="31"/>
      <c r="K51" s="31"/>
      <c r="L51" s="38"/>
    </row>
    <row r="52" spans="1:12" x14ac:dyDescent="0.25">
      <c r="B52" s="36" t="s">
        <v>24</v>
      </c>
      <c r="C52" s="47">
        <f>L48</f>
        <v>0</v>
      </c>
      <c r="E52" s="11"/>
      <c r="F52" s="11"/>
      <c r="G52" s="11"/>
      <c r="H52" s="11"/>
      <c r="I52" s="11"/>
      <c r="J52" s="11"/>
      <c r="K52" s="11"/>
      <c r="L52" s="38"/>
    </row>
    <row r="53" spans="1:12" x14ac:dyDescent="0.25">
      <c r="E53" s="11"/>
      <c r="F53" s="11"/>
      <c r="G53" s="11"/>
      <c r="H53" s="11"/>
      <c r="I53" s="11"/>
      <c r="J53" s="11"/>
      <c r="K53" s="11"/>
      <c r="L53" s="38"/>
    </row>
    <row r="54" spans="1:12" x14ac:dyDescent="0.25">
      <c r="A54" s="11"/>
      <c r="B54" s="7" t="s">
        <v>51</v>
      </c>
      <c r="C54" s="11"/>
      <c r="D54" s="11"/>
      <c r="E54" s="11"/>
      <c r="F54" s="11"/>
      <c r="G54" s="11"/>
      <c r="H54" s="11"/>
      <c r="I54" s="11"/>
      <c r="J54" s="11"/>
      <c r="K54" s="11"/>
      <c r="L54" s="38"/>
    </row>
    <row r="55" spans="1:12" x14ac:dyDescent="0.25">
      <c r="A55" s="11"/>
      <c r="B55" s="36" t="s">
        <v>92</v>
      </c>
      <c r="C55" s="36">
        <v>2021</v>
      </c>
      <c r="D55" s="36">
        <f t="shared" ref="D55" si="28">+C55+1</f>
        <v>2022</v>
      </c>
      <c r="E55" s="36">
        <f t="shared" ref="E55" si="29">+D55+1</f>
        <v>2023</v>
      </c>
      <c r="F55" s="36">
        <f t="shared" ref="F55" si="30">+E55+1</f>
        <v>2024</v>
      </c>
      <c r="G55" s="36">
        <f t="shared" ref="G55" si="31">+F55+1</f>
        <v>2025</v>
      </c>
      <c r="H55" s="36">
        <f t="shared" ref="H55" si="32">+G55+1</f>
        <v>2026</v>
      </c>
      <c r="I55" s="36">
        <f t="shared" ref="I55" si="33">+H55+1</f>
        <v>2027</v>
      </c>
      <c r="J55" s="36">
        <f t="shared" ref="J55" si="34">+I55+1</f>
        <v>2028</v>
      </c>
      <c r="K55" s="36">
        <f t="shared" ref="K55" si="35">+J55+1</f>
        <v>2029</v>
      </c>
      <c r="L55" s="38"/>
    </row>
    <row r="56" spans="1:12" x14ac:dyDescent="0.25">
      <c r="A56" s="11"/>
      <c r="B56" s="36" t="s">
        <v>85</v>
      </c>
      <c r="C56" s="50">
        <f t="shared" ref="C56:K56" si="36">$F$36*C26</f>
        <v>7.954352802287349E-4</v>
      </c>
      <c r="D56" s="50">
        <f>$F$36*D26</f>
        <v>7.954352802287349E-4</v>
      </c>
      <c r="E56" s="50">
        <f t="shared" si="36"/>
        <v>7.0793739940357411E-2</v>
      </c>
      <c r="F56" s="50">
        <f t="shared" si="36"/>
        <v>0.13522399763888496</v>
      </c>
      <c r="G56" s="50">
        <f t="shared" si="36"/>
        <v>0.27442517167891356</v>
      </c>
      <c r="H56" s="50">
        <f t="shared" si="36"/>
        <v>0.41362634571894219</v>
      </c>
      <c r="I56" s="50">
        <f t="shared" si="36"/>
        <v>0.55282751975897082</v>
      </c>
      <c r="J56" s="50">
        <f t="shared" si="36"/>
        <v>0.69202869379899945</v>
      </c>
      <c r="K56" s="50">
        <f t="shared" si="36"/>
        <v>0.795435280228735</v>
      </c>
      <c r="L56" s="38"/>
    </row>
    <row r="57" spans="1:12" x14ac:dyDescent="0.25">
      <c r="A57" s="11"/>
      <c r="E57" s="11"/>
      <c r="F57" s="11"/>
      <c r="G57" s="11"/>
      <c r="H57" s="11"/>
      <c r="I57" s="11"/>
      <c r="J57" s="11"/>
      <c r="K57" s="11"/>
      <c r="L57" s="11"/>
    </row>
    <row r="58" spans="1:12" x14ac:dyDescent="0.25">
      <c r="A58" s="11"/>
      <c r="B58" s="89"/>
      <c r="C58" s="89"/>
      <c r="E58" s="11"/>
      <c r="F58" s="11"/>
      <c r="G58" s="11"/>
      <c r="H58" s="11"/>
      <c r="I58" s="11"/>
      <c r="J58" s="11"/>
      <c r="K58" s="11"/>
      <c r="L58" s="11"/>
    </row>
    <row r="59" spans="1:12" x14ac:dyDescent="0.25">
      <c r="A59" s="11"/>
      <c r="B59" s="36" t="s">
        <v>23</v>
      </c>
      <c r="C59" s="47">
        <f>F56</f>
        <v>0.13522399763888496</v>
      </c>
      <c r="D59" s="30"/>
      <c r="E59" s="31"/>
      <c r="F59" s="31"/>
      <c r="G59" s="31"/>
      <c r="H59" s="31"/>
      <c r="I59" s="31"/>
      <c r="J59" s="31"/>
      <c r="K59" s="31"/>
      <c r="L59" s="31"/>
    </row>
    <row r="60" spans="1:12" x14ac:dyDescent="0.25">
      <c r="A60" s="11"/>
      <c r="B60" s="36" t="s">
        <v>24</v>
      </c>
      <c r="C60" s="47">
        <f>K56</f>
        <v>0.795435280228735</v>
      </c>
      <c r="E60" s="11"/>
      <c r="F60" s="11"/>
      <c r="G60" s="11"/>
      <c r="H60" s="11"/>
      <c r="I60" s="11"/>
      <c r="J60" s="11"/>
      <c r="K60" s="11"/>
      <c r="L60" s="11"/>
    </row>
    <row r="61" spans="1:12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31" ht="14.4" thickBot="1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1" ht="19.2" x14ac:dyDescent="0.35">
      <c r="A66" s="124">
        <v>2.1</v>
      </c>
      <c r="B66" s="9" t="s">
        <v>43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31" ht="19.2" x14ac:dyDescent="0.35">
      <c r="A67" s="123"/>
      <c r="B67" s="9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31" x14ac:dyDescent="0.25">
      <c r="A68" s="11"/>
      <c r="B68" s="57" t="s">
        <v>59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31" s="30" customFormat="1" ht="14.4" thickBot="1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1:31" ht="19.2" customHeight="1" x14ac:dyDescent="0.35">
      <c r="A70" s="122">
        <v>3.1</v>
      </c>
      <c r="B70" s="9" t="s">
        <v>58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31" s="30" customFormat="1" ht="19.2" customHeight="1" x14ac:dyDescent="0.35">
      <c r="A71" s="123"/>
      <c r="B71" s="9" t="s">
        <v>60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1:31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31" x14ac:dyDescent="0.25">
      <c r="B73" s="13" t="s">
        <v>0</v>
      </c>
      <c r="C73" s="49">
        <f>100000000*4.87</f>
        <v>487000000</v>
      </c>
      <c r="D73" s="7" t="s">
        <v>32</v>
      </c>
    </row>
    <row r="74" spans="1:31" x14ac:dyDescent="0.25">
      <c r="B74" s="13" t="s">
        <v>1</v>
      </c>
      <c r="C74" s="48">
        <f>C73/D91</f>
        <v>46.708344924212874</v>
      </c>
    </row>
    <row r="75" spans="1:31" x14ac:dyDescent="0.25">
      <c r="N75" s="13" t="s">
        <v>93</v>
      </c>
      <c r="W75" s="13" t="s">
        <v>88</v>
      </c>
    </row>
    <row r="76" spans="1:31" x14ac:dyDescent="0.25">
      <c r="B76" s="36"/>
      <c r="C76" s="36">
        <v>2014</v>
      </c>
      <c r="D76" s="36">
        <f t="shared" ref="D76:L76" si="37">+C76+1</f>
        <v>2015</v>
      </c>
      <c r="E76" s="36">
        <f t="shared" si="37"/>
        <v>2016</v>
      </c>
      <c r="F76" s="36">
        <f t="shared" si="37"/>
        <v>2017</v>
      </c>
      <c r="G76" s="36">
        <f t="shared" si="37"/>
        <v>2018</v>
      </c>
      <c r="H76" s="36">
        <f t="shared" si="37"/>
        <v>2019</v>
      </c>
      <c r="I76" s="36">
        <f t="shared" si="37"/>
        <v>2020</v>
      </c>
      <c r="J76" s="36">
        <f t="shared" si="37"/>
        <v>2021</v>
      </c>
      <c r="K76" s="36">
        <f t="shared" si="37"/>
        <v>2022</v>
      </c>
      <c r="L76" s="36">
        <f t="shared" si="37"/>
        <v>2023</v>
      </c>
    </row>
    <row r="77" spans="1:31" x14ac:dyDescent="0.25">
      <c r="B77" s="36" t="s">
        <v>83</v>
      </c>
      <c r="C77" s="35">
        <v>1</v>
      </c>
      <c r="D77" s="35">
        <v>1</v>
      </c>
      <c r="E77" s="35">
        <v>1</v>
      </c>
      <c r="F77" s="35">
        <v>89</v>
      </c>
      <c r="G77" s="35">
        <v>170</v>
      </c>
      <c r="H77" s="35">
        <v>345</v>
      </c>
    </row>
    <row r="78" spans="1:31" x14ac:dyDescent="0.25">
      <c r="B78" s="36" t="s">
        <v>84</v>
      </c>
      <c r="I78" s="37">
        <v>520</v>
      </c>
      <c r="J78" s="37">
        <v>695</v>
      </c>
      <c r="K78" s="37">
        <v>870</v>
      </c>
      <c r="L78" s="37">
        <v>1000</v>
      </c>
    </row>
    <row r="79" spans="1:31" x14ac:dyDescent="0.25">
      <c r="I79" s="38"/>
      <c r="J79" s="38"/>
      <c r="K79" s="38"/>
      <c r="L79" s="38"/>
    </row>
    <row r="80" spans="1:31" x14ac:dyDescent="0.25">
      <c r="B80" s="36" t="s">
        <v>2</v>
      </c>
      <c r="C80" s="36">
        <v>2021</v>
      </c>
      <c r="D80" s="36">
        <f t="shared" ref="D80:K80" si="38">+C80+1</f>
        <v>2022</v>
      </c>
      <c r="E80" s="36">
        <f t="shared" si="38"/>
        <v>2023</v>
      </c>
      <c r="F80" s="36">
        <f t="shared" si="38"/>
        <v>2024</v>
      </c>
      <c r="G80" s="36">
        <f t="shared" si="38"/>
        <v>2025</v>
      </c>
      <c r="H80" s="36">
        <f t="shared" si="38"/>
        <v>2026</v>
      </c>
      <c r="I80" s="36">
        <f t="shared" si="38"/>
        <v>2027</v>
      </c>
      <c r="J80" s="36">
        <f t="shared" si="38"/>
        <v>2028</v>
      </c>
      <c r="K80" s="36">
        <f t="shared" si="38"/>
        <v>2029</v>
      </c>
      <c r="L80" s="38"/>
    </row>
    <row r="81" spans="2:12" x14ac:dyDescent="0.25">
      <c r="B81" s="36" t="s">
        <v>85</v>
      </c>
      <c r="C81" s="50">
        <f>$C$74*(D77/$L$78)</f>
        <v>4.6708344924212872E-2</v>
      </c>
      <c r="D81" s="50">
        <f t="shared" ref="D81:G81" si="39">$C$74*(E77/$L$78)</f>
        <v>4.6708344924212872E-2</v>
      </c>
      <c r="E81" s="50">
        <f t="shared" si="39"/>
        <v>4.157042698254946</v>
      </c>
      <c r="F81" s="50">
        <f t="shared" si="39"/>
        <v>7.9404186371161893</v>
      </c>
      <c r="G81" s="50">
        <f t="shared" si="39"/>
        <v>16.114378998853439</v>
      </c>
      <c r="H81" s="50">
        <f>$C$74*(I78/$L$78)</f>
        <v>24.288339360590694</v>
      </c>
      <c r="I81" s="50">
        <f t="shared" ref="I81:K81" si="40">$C$74*(J78/$L$78)</f>
        <v>32.462299722327948</v>
      </c>
      <c r="J81" s="50">
        <f t="shared" si="40"/>
        <v>40.636260084065199</v>
      </c>
      <c r="K81" s="50">
        <f t="shared" si="40"/>
        <v>46.708344924212874</v>
      </c>
      <c r="L81" s="38"/>
    </row>
    <row r="82" spans="2:12" x14ac:dyDescent="0.25">
      <c r="L82" s="38"/>
    </row>
    <row r="83" spans="2:12" x14ac:dyDescent="0.25">
      <c r="L83" s="38"/>
    </row>
    <row r="84" spans="2:12" x14ac:dyDescent="0.25">
      <c r="B84" s="36" t="s">
        <v>88</v>
      </c>
      <c r="C84" s="39" t="s">
        <v>3</v>
      </c>
      <c r="D84" s="39" t="s">
        <v>4</v>
      </c>
      <c r="E84" s="39" t="s">
        <v>5</v>
      </c>
      <c r="F84" s="39" t="s">
        <v>6</v>
      </c>
      <c r="G84" s="39" t="s">
        <v>7</v>
      </c>
      <c r="H84" s="39" t="s">
        <v>8</v>
      </c>
      <c r="I84" s="39" t="s">
        <v>9</v>
      </c>
      <c r="J84" s="40"/>
      <c r="K84" s="40"/>
      <c r="L84" s="38"/>
    </row>
    <row r="85" spans="2:12" x14ac:dyDescent="0.25">
      <c r="B85" s="36" t="s">
        <v>86</v>
      </c>
      <c r="C85" s="51">
        <v>4.1952745285996169</v>
      </c>
      <c r="D85" s="51">
        <v>23.211503664780398</v>
      </c>
      <c r="E85" s="51">
        <v>100</v>
      </c>
      <c r="F85" s="51">
        <v>100</v>
      </c>
      <c r="G85" s="51">
        <v>100</v>
      </c>
      <c r="H85" s="51">
        <v>100</v>
      </c>
      <c r="I85" s="51">
        <v>100</v>
      </c>
      <c r="L85" s="38"/>
    </row>
    <row r="86" spans="2:12" x14ac:dyDescent="0.25">
      <c r="B86" s="36" t="s">
        <v>85</v>
      </c>
      <c r="C86" s="52">
        <f>C85</f>
        <v>4.1952745285996169</v>
      </c>
      <c r="D86" s="52">
        <f t="shared" ref="D86:I86" si="41">D85</f>
        <v>23.211503664780398</v>
      </c>
      <c r="E86" s="52">
        <f t="shared" si="41"/>
        <v>100</v>
      </c>
      <c r="F86" s="52">
        <f t="shared" si="41"/>
        <v>100</v>
      </c>
      <c r="G86" s="52">
        <f t="shared" si="41"/>
        <v>100</v>
      </c>
      <c r="H86" s="52">
        <f t="shared" si="41"/>
        <v>100</v>
      </c>
      <c r="I86" s="52">
        <f t="shared" si="41"/>
        <v>100</v>
      </c>
      <c r="L86" s="38"/>
    </row>
    <row r="87" spans="2:12" x14ac:dyDescent="0.25">
      <c r="L87" s="38"/>
    </row>
    <row r="88" spans="2:12" x14ac:dyDescent="0.25">
      <c r="L88" s="38"/>
    </row>
    <row r="89" spans="2:12" x14ac:dyDescent="0.25">
      <c r="B89" s="41" t="s">
        <v>89</v>
      </c>
      <c r="C89" s="39" t="s">
        <v>90</v>
      </c>
      <c r="D89" s="39" t="s">
        <v>91</v>
      </c>
      <c r="E89" s="39" t="s">
        <v>61</v>
      </c>
      <c r="L89" s="38"/>
    </row>
    <row r="90" spans="2:12" x14ac:dyDescent="0.25">
      <c r="B90" s="41" t="s">
        <v>86</v>
      </c>
      <c r="C90" s="116">
        <v>1053.3181818181818</v>
      </c>
      <c r="D90" s="54">
        <v>10426402.408181816</v>
      </c>
      <c r="E90" s="46">
        <f>Indicatori!M7/CDF!L78</f>
        <v>5.8473092702652743</v>
      </c>
      <c r="L90" s="38"/>
    </row>
    <row r="91" spans="2:12" x14ac:dyDescent="0.25">
      <c r="B91" s="41" t="s">
        <v>85</v>
      </c>
      <c r="C91" s="42">
        <f>C90</f>
        <v>1053.3181818181818</v>
      </c>
      <c r="D91" s="42">
        <f>D90</f>
        <v>10426402.408181816</v>
      </c>
      <c r="E91" s="42">
        <f>E90</f>
        <v>5.8473092702652743</v>
      </c>
      <c r="L91" s="38"/>
    </row>
    <row r="92" spans="2:12" x14ac:dyDescent="0.25">
      <c r="L92" s="38"/>
    </row>
    <row r="93" spans="2:12" ht="14.4" thickBot="1" x14ac:dyDescent="0.3">
      <c r="L93" s="38"/>
    </row>
    <row r="94" spans="2:12" x14ac:dyDescent="0.25">
      <c r="B94" s="117" t="s">
        <v>25</v>
      </c>
      <c r="C94" s="118"/>
      <c r="E94" s="7" t="s">
        <v>46</v>
      </c>
      <c r="F94" s="7" t="s">
        <v>63</v>
      </c>
      <c r="L94" s="38"/>
    </row>
    <row r="95" spans="2:12" ht="15" customHeight="1" thickBot="1" x14ac:dyDescent="0.3">
      <c r="B95" s="107" t="s">
        <v>61</v>
      </c>
      <c r="C95" s="45" t="s">
        <v>62</v>
      </c>
      <c r="E95" s="7" t="s">
        <v>61</v>
      </c>
      <c r="F95" s="7" t="s">
        <v>65</v>
      </c>
      <c r="L95" s="38"/>
    </row>
    <row r="96" spans="2:12" x14ac:dyDescent="0.25">
      <c r="L96" s="38"/>
    </row>
    <row r="97" spans="2:14" x14ac:dyDescent="0.25">
      <c r="L97" s="38"/>
    </row>
    <row r="98" spans="2:14" x14ac:dyDescent="0.25">
      <c r="B98" s="13" t="s">
        <v>63</v>
      </c>
      <c r="L98" s="38"/>
      <c r="N98" s="13" t="s">
        <v>26</v>
      </c>
    </row>
    <row r="99" spans="2:14" x14ac:dyDescent="0.25">
      <c r="B99" s="36" t="s">
        <v>92</v>
      </c>
      <c r="C99" s="36">
        <v>2021</v>
      </c>
      <c r="D99" s="36">
        <f t="shared" ref="D99" si="42">+C99+1</f>
        <v>2022</v>
      </c>
      <c r="E99" s="36">
        <f t="shared" ref="E99" si="43">+D99+1</f>
        <v>2023</v>
      </c>
      <c r="F99" s="36">
        <f t="shared" ref="F99" si="44">+E99+1</f>
        <v>2024</v>
      </c>
      <c r="G99" s="36">
        <f t="shared" ref="G99" si="45">+F99+1</f>
        <v>2025</v>
      </c>
      <c r="H99" s="36">
        <f t="shared" ref="H99" si="46">+G99+1</f>
        <v>2026</v>
      </c>
      <c r="I99" s="36">
        <f t="shared" ref="I99" si="47">+H99+1</f>
        <v>2027</v>
      </c>
      <c r="J99" s="36">
        <f t="shared" ref="J99" si="48">+I99+1</f>
        <v>2028</v>
      </c>
      <c r="K99" s="36">
        <f t="shared" ref="K99" si="49">+J99+1</f>
        <v>2029</v>
      </c>
      <c r="L99" s="38"/>
    </row>
    <row r="100" spans="2:14" x14ac:dyDescent="0.25">
      <c r="B100" s="36" t="s">
        <v>85</v>
      </c>
      <c r="C100" s="50">
        <f>$E$91*C81</f>
        <v>0.27311813827409792</v>
      </c>
      <c r="D100" s="50">
        <f>$E$91*D81</f>
        <v>0.27311813827409792</v>
      </c>
      <c r="E100" s="50">
        <f t="shared" ref="E100:K100" si="50">$E$91*E81</f>
        <v>24.307514306394715</v>
      </c>
      <c r="F100" s="50">
        <f t="shared" si="50"/>
        <v>46.430083506596645</v>
      </c>
      <c r="G100" s="50">
        <f t="shared" si="50"/>
        <v>94.225757704563762</v>
      </c>
      <c r="H100" s="50">
        <f t="shared" si="50"/>
        <v>142.02143190253091</v>
      </c>
      <c r="I100" s="50">
        <f t="shared" si="50"/>
        <v>189.81710610049805</v>
      </c>
      <c r="J100" s="50">
        <f t="shared" si="50"/>
        <v>237.61278029846517</v>
      </c>
      <c r="K100" s="50">
        <f t="shared" si="50"/>
        <v>273.11813827409793</v>
      </c>
      <c r="L100" s="38"/>
    </row>
    <row r="101" spans="2:14" x14ac:dyDescent="0.25">
      <c r="L101" s="38"/>
    </row>
    <row r="102" spans="2:14" s="30" customFormat="1" x14ac:dyDescent="0.25">
      <c r="B102" s="127" t="s">
        <v>63</v>
      </c>
      <c r="C102" s="127"/>
      <c r="D102" s="7"/>
      <c r="E102" s="7"/>
      <c r="F102" s="7"/>
      <c r="G102" s="7"/>
      <c r="H102" s="7"/>
      <c r="I102" s="7"/>
      <c r="J102" s="7"/>
      <c r="K102" s="7"/>
      <c r="L102" s="38"/>
    </row>
    <row r="103" spans="2:14" x14ac:dyDescent="0.25">
      <c r="B103" s="36" t="s">
        <v>23</v>
      </c>
      <c r="C103" s="47">
        <f>F100</f>
        <v>46.430083506596645</v>
      </c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2:14" x14ac:dyDescent="0.25">
      <c r="B104" s="36" t="s">
        <v>24</v>
      </c>
      <c r="C104" s="47">
        <f>K100</f>
        <v>273.11813827409793</v>
      </c>
    </row>
    <row r="115" spans="1:31" x14ac:dyDescent="0.2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31" x14ac:dyDescent="0.2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31" x14ac:dyDescent="0.2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31" x14ac:dyDescent="0.2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31" s="30" customFormat="1" ht="14.4" thickBot="1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  <row r="120" spans="1:31" ht="19.2" customHeight="1" x14ac:dyDescent="0.35">
      <c r="A120" s="122">
        <v>3.2</v>
      </c>
      <c r="B120" s="9" t="s">
        <v>66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31" s="30" customFormat="1" ht="19.2" customHeight="1" x14ac:dyDescent="0.35">
      <c r="A121" s="123"/>
      <c r="B121" s="9"/>
      <c r="C121" s="31"/>
      <c r="D121" s="31"/>
      <c r="E121" s="31"/>
      <c r="F121" s="31"/>
      <c r="G121" s="31"/>
      <c r="H121" s="31"/>
      <c r="I121" s="31"/>
      <c r="J121" s="31"/>
      <c r="K121" s="31"/>
      <c r="L121" s="31"/>
    </row>
    <row r="122" spans="1:31" x14ac:dyDescent="0.25">
      <c r="B122" s="57" t="s">
        <v>59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31" ht="14.4" thickBot="1" x14ac:dyDescent="0.3">
      <c r="A123" s="8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</row>
    <row r="124" spans="1:31" ht="19.2" customHeight="1" x14ac:dyDescent="0.35">
      <c r="A124" s="122">
        <v>4.0999999999999996</v>
      </c>
      <c r="B124" s="9" t="s">
        <v>67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31" s="30" customFormat="1" ht="19.2" customHeight="1" x14ac:dyDescent="0.35">
      <c r="A125" s="124"/>
      <c r="B125" s="9" t="s">
        <v>44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</row>
    <row r="126" spans="1:31" ht="19.2" customHeight="1" x14ac:dyDescent="0.2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31" x14ac:dyDescent="0.25">
      <c r="B127" s="13" t="s">
        <v>0</v>
      </c>
      <c r="C127" s="49">
        <f>700000000*4.87</f>
        <v>3409000000</v>
      </c>
      <c r="D127" s="112" t="s">
        <v>32</v>
      </c>
      <c r="E127" s="11"/>
      <c r="F127" s="11"/>
      <c r="G127" s="11"/>
      <c r="H127" s="11"/>
      <c r="I127" s="11"/>
      <c r="J127" s="11"/>
      <c r="K127" s="11"/>
      <c r="L127" s="11"/>
    </row>
    <row r="128" spans="1:31" x14ac:dyDescent="0.25">
      <c r="B128" s="13" t="s">
        <v>1</v>
      </c>
      <c r="C128" s="48">
        <f>C127/D145</f>
        <v>135.48434176542241</v>
      </c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2:23" x14ac:dyDescent="0.2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N129" s="13" t="s">
        <v>93</v>
      </c>
      <c r="W129" s="13" t="s">
        <v>88</v>
      </c>
    </row>
    <row r="131" spans="2:23" x14ac:dyDescent="0.25">
      <c r="B131" s="36"/>
      <c r="C131" s="36">
        <v>2014</v>
      </c>
      <c r="D131" s="36">
        <f t="shared" ref="D131" si="51">+C131+1</f>
        <v>2015</v>
      </c>
      <c r="E131" s="36">
        <f t="shared" ref="E131" si="52">+D131+1</f>
        <v>2016</v>
      </c>
      <c r="F131" s="36">
        <f>+E131+1</f>
        <v>2017</v>
      </c>
      <c r="G131" s="36">
        <f t="shared" ref="G131" si="53">+F131+1</f>
        <v>2018</v>
      </c>
      <c r="H131" s="36">
        <f t="shared" ref="H131" si="54">+G131+1</f>
        <v>2019</v>
      </c>
      <c r="I131" s="36">
        <f t="shared" ref="I131" si="55">+H131+1</f>
        <v>2020</v>
      </c>
      <c r="J131" s="36">
        <f t="shared" ref="J131" si="56">+I131+1</f>
        <v>2021</v>
      </c>
      <c r="K131" s="36">
        <f t="shared" ref="K131" si="57">+J131+1</f>
        <v>2022</v>
      </c>
      <c r="L131" s="36">
        <f t="shared" ref="L131" si="58">+K131+1</f>
        <v>2023</v>
      </c>
    </row>
    <row r="132" spans="2:23" x14ac:dyDescent="0.25">
      <c r="B132" s="36" t="s">
        <v>83</v>
      </c>
      <c r="C132" s="35">
        <v>1</v>
      </c>
      <c r="D132" s="35">
        <v>1</v>
      </c>
      <c r="E132" s="35">
        <v>1</v>
      </c>
      <c r="F132" s="35">
        <v>89</v>
      </c>
      <c r="G132" s="35">
        <v>170</v>
      </c>
      <c r="H132" s="35">
        <v>345</v>
      </c>
    </row>
    <row r="133" spans="2:23" x14ac:dyDescent="0.25">
      <c r="B133" s="36" t="s">
        <v>84</v>
      </c>
      <c r="I133" s="37">
        <v>520</v>
      </c>
      <c r="J133" s="37">
        <v>695</v>
      </c>
      <c r="K133" s="37">
        <v>870</v>
      </c>
      <c r="L133" s="37">
        <v>1000</v>
      </c>
    </row>
    <row r="134" spans="2:23" x14ac:dyDescent="0.25">
      <c r="I134" s="38"/>
      <c r="J134" s="38"/>
      <c r="K134" s="38"/>
      <c r="L134" s="38"/>
    </row>
    <row r="135" spans="2:23" x14ac:dyDescent="0.25">
      <c r="B135" s="36" t="s">
        <v>87</v>
      </c>
      <c r="C135" s="36">
        <v>2021</v>
      </c>
      <c r="D135" s="36">
        <f t="shared" ref="D135" si="59">+C135+1</f>
        <v>2022</v>
      </c>
      <c r="E135" s="36">
        <f t="shared" ref="E135" si="60">+D135+1</f>
        <v>2023</v>
      </c>
      <c r="F135" s="36">
        <f t="shared" ref="F135" si="61">+E135+1</f>
        <v>2024</v>
      </c>
      <c r="G135" s="36">
        <f t="shared" ref="G135" si="62">+F135+1</f>
        <v>2025</v>
      </c>
      <c r="H135" s="36">
        <f t="shared" ref="H135" si="63">+G135+1</f>
        <v>2026</v>
      </c>
      <c r="I135" s="36">
        <f t="shared" ref="I135" si="64">+H135+1</f>
        <v>2027</v>
      </c>
      <c r="J135" s="36">
        <f t="shared" ref="J135" si="65">+I135+1</f>
        <v>2028</v>
      </c>
      <c r="K135" s="36">
        <f t="shared" ref="K135" si="66">+J135+1</f>
        <v>2029</v>
      </c>
      <c r="L135" s="38"/>
    </row>
    <row r="136" spans="2:23" x14ac:dyDescent="0.25">
      <c r="B136" s="36" t="s">
        <v>85</v>
      </c>
      <c r="C136" s="50">
        <f>$C$128*(D132/$L$133)</f>
        <v>0.13548434176542243</v>
      </c>
      <c r="D136" s="50">
        <f t="shared" ref="D136:G136" si="67">$C$128*(E132/$L$133)</f>
        <v>0.13548434176542243</v>
      </c>
      <c r="E136" s="50">
        <f t="shared" si="67"/>
        <v>12.058106417122595</v>
      </c>
      <c r="F136" s="50">
        <f t="shared" si="67"/>
        <v>23.032338100121812</v>
      </c>
      <c r="G136" s="50">
        <f t="shared" si="67"/>
        <v>46.742097909070729</v>
      </c>
      <c r="H136" s="50">
        <f>$C$128*(I133/$L$133)</f>
        <v>70.451857718019653</v>
      </c>
      <c r="I136" s="50">
        <f t="shared" ref="I136:K136" si="68">$C$128*(J133/$L$133)</f>
        <v>94.16161752696857</v>
      </c>
      <c r="J136" s="50">
        <f t="shared" si="68"/>
        <v>117.8713773359175</v>
      </c>
      <c r="K136" s="50">
        <f t="shared" si="68"/>
        <v>135.48434176542241</v>
      </c>
      <c r="L136" s="38"/>
    </row>
    <row r="137" spans="2:23" x14ac:dyDescent="0.25">
      <c r="L137" s="38"/>
    </row>
    <row r="138" spans="2:23" x14ac:dyDescent="0.25">
      <c r="L138" s="38"/>
    </row>
    <row r="139" spans="2:23" x14ac:dyDescent="0.25">
      <c r="B139" s="36" t="s">
        <v>88</v>
      </c>
      <c r="C139" s="39" t="s">
        <v>3</v>
      </c>
      <c r="D139" s="39" t="s">
        <v>4</v>
      </c>
      <c r="E139" s="39" t="s">
        <v>5</v>
      </c>
      <c r="F139" s="39" t="s">
        <v>6</v>
      </c>
      <c r="G139" s="39" t="s">
        <v>7</v>
      </c>
      <c r="H139" s="39" t="s">
        <v>8</v>
      </c>
      <c r="I139" s="39" t="s">
        <v>9</v>
      </c>
      <c r="J139" s="40"/>
      <c r="K139" s="40"/>
      <c r="L139" s="38"/>
    </row>
    <row r="140" spans="2:23" x14ac:dyDescent="0.25">
      <c r="B140" s="36" t="s">
        <v>86</v>
      </c>
      <c r="C140" s="51">
        <v>4.1952745285996169</v>
      </c>
      <c r="D140" s="51">
        <v>23.211503664780398</v>
      </c>
      <c r="E140" s="51">
        <v>100</v>
      </c>
      <c r="F140" s="51">
        <v>100</v>
      </c>
      <c r="G140" s="51">
        <v>100</v>
      </c>
      <c r="H140" s="51">
        <v>100</v>
      </c>
      <c r="I140" s="51">
        <v>100</v>
      </c>
      <c r="J140" s="40"/>
      <c r="K140" s="40"/>
      <c r="L140" s="38"/>
    </row>
    <row r="141" spans="2:23" x14ac:dyDescent="0.25">
      <c r="B141" s="36" t="s">
        <v>85</v>
      </c>
      <c r="C141" s="52">
        <f>C140</f>
        <v>4.1952745285996169</v>
      </c>
      <c r="D141" s="52">
        <f t="shared" ref="D141:I141" si="69">D140</f>
        <v>23.211503664780398</v>
      </c>
      <c r="E141" s="52">
        <f t="shared" si="69"/>
        <v>100</v>
      </c>
      <c r="F141" s="52">
        <f t="shared" si="69"/>
        <v>100</v>
      </c>
      <c r="G141" s="52">
        <f t="shared" si="69"/>
        <v>100</v>
      </c>
      <c r="H141" s="52">
        <f t="shared" si="69"/>
        <v>100</v>
      </c>
      <c r="I141" s="52">
        <f t="shared" si="69"/>
        <v>100</v>
      </c>
      <c r="J141" s="40"/>
      <c r="K141" s="40"/>
      <c r="L141" s="38"/>
    </row>
    <row r="142" spans="2:23" x14ac:dyDescent="0.25">
      <c r="J142" s="40"/>
      <c r="K142" s="40"/>
      <c r="L142" s="38"/>
    </row>
    <row r="143" spans="2:23" x14ac:dyDescent="0.25">
      <c r="J143" s="40"/>
      <c r="K143" s="40"/>
      <c r="L143" s="38"/>
    </row>
    <row r="144" spans="2:23" x14ac:dyDescent="0.25">
      <c r="B144" s="41" t="s">
        <v>89</v>
      </c>
      <c r="C144" s="39" t="s">
        <v>90</v>
      </c>
      <c r="D144" s="39" t="s">
        <v>91</v>
      </c>
      <c r="E144" s="39" t="s">
        <v>55</v>
      </c>
      <c r="F144" s="39" t="s">
        <v>54</v>
      </c>
      <c r="L144" s="38"/>
    </row>
    <row r="145" spans="2:31" x14ac:dyDescent="0.25">
      <c r="B145" s="41" t="s">
        <v>86</v>
      </c>
      <c r="C145" s="53">
        <v>1073.519047619048</v>
      </c>
      <c r="D145" s="54">
        <v>25161579.23180778</v>
      </c>
      <c r="E145" s="46">
        <v>0</v>
      </c>
      <c r="F145" s="46">
        <f>SUM(Indicatori!M5/L23)</f>
        <v>0.17751773051338798</v>
      </c>
      <c r="L145" s="38"/>
    </row>
    <row r="146" spans="2:31" x14ac:dyDescent="0.25">
      <c r="B146" s="41" t="s">
        <v>85</v>
      </c>
      <c r="C146" s="42">
        <f>C145</f>
        <v>1073.519047619048</v>
      </c>
      <c r="D146" s="43">
        <f>D145</f>
        <v>25161579.23180778</v>
      </c>
      <c r="E146" s="43">
        <v>0</v>
      </c>
      <c r="F146" s="43">
        <v>0.17751773051338798</v>
      </c>
      <c r="L146" s="38"/>
    </row>
    <row r="147" spans="2:31" x14ac:dyDescent="0.25">
      <c r="L147" s="38"/>
    </row>
    <row r="148" spans="2:31" ht="14.4" thickBot="1" x14ac:dyDescent="0.3">
      <c r="L148" s="38"/>
    </row>
    <row r="149" spans="2:31" x14ac:dyDescent="0.25">
      <c r="B149" s="117" t="s">
        <v>25</v>
      </c>
      <c r="C149" s="118"/>
      <c r="E149" s="7" t="s">
        <v>46</v>
      </c>
      <c r="F149" s="7" t="s">
        <v>47</v>
      </c>
      <c r="L149" s="38"/>
    </row>
    <row r="150" spans="2:31" x14ac:dyDescent="0.25">
      <c r="B150" s="108" t="s">
        <v>55</v>
      </c>
      <c r="C150" s="109" t="s">
        <v>56</v>
      </c>
      <c r="E150" s="7" t="s">
        <v>48</v>
      </c>
      <c r="F150" s="7" t="s">
        <v>49</v>
      </c>
      <c r="L150" s="38"/>
    </row>
    <row r="151" spans="2:31" ht="14.4" thickBot="1" x14ac:dyDescent="0.3">
      <c r="B151" s="64" t="s">
        <v>54</v>
      </c>
      <c r="C151" s="110" t="s">
        <v>57</v>
      </c>
      <c r="L151" s="38"/>
      <c r="N151" s="13"/>
    </row>
    <row r="152" spans="2:31" x14ac:dyDescent="0.25">
      <c r="E152" s="7" t="s">
        <v>50</v>
      </c>
      <c r="F152" s="7" t="s">
        <v>51</v>
      </c>
      <c r="L152" s="38"/>
    </row>
    <row r="153" spans="2:31" x14ac:dyDescent="0.25">
      <c r="E153" s="7" t="s">
        <v>52</v>
      </c>
      <c r="F153" s="7" t="s">
        <v>53</v>
      </c>
      <c r="L153" s="38"/>
    </row>
    <row r="154" spans="2:31" x14ac:dyDescent="0.25">
      <c r="L154" s="38"/>
    </row>
    <row r="155" spans="2:31" x14ac:dyDescent="0.25">
      <c r="B155" s="13" t="s">
        <v>47</v>
      </c>
      <c r="L155" s="38"/>
    </row>
    <row r="156" spans="2:31" x14ac:dyDescent="0.25">
      <c r="B156" s="36" t="s">
        <v>92</v>
      </c>
      <c r="C156" s="36">
        <v>2021</v>
      </c>
      <c r="D156" s="36">
        <f t="shared" ref="D156" si="70">+C156+1</f>
        <v>2022</v>
      </c>
      <c r="E156" s="36">
        <f t="shared" ref="E156" si="71">+D156+1</f>
        <v>2023</v>
      </c>
      <c r="F156" s="36">
        <f t="shared" ref="F156" si="72">+E156+1</f>
        <v>2024</v>
      </c>
      <c r="G156" s="36">
        <f t="shared" ref="G156" si="73">+F156+1</f>
        <v>2025</v>
      </c>
      <c r="H156" s="36">
        <f t="shared" ref="H156" si="74">+G156+1</f>
        <v>2026</v>
      </c>
      <c r="I156" s="36">
        <f t="shared" ref="I156" si="75">+H156+1</f>
        <v>2027</v>
      </c>
      <c r="J156" s="36">
        <f t="shared" ref="J156" si="76">+I156+1</f>
        <v>2028</v>
      </c>
      <c r="K156" s="36">
        <f t="shared" ref="K156" si="77">+J156+1</f>
        <v>2029</v>
      </c>
      <c r="L156" s="38"/>
    </row>
    <row r="157" spans="2:31" x14ac:dyDescent="0.25">
      <c r="B157" s="36" t="s">
        <v>85</v>
      </c>
      <c r="C157" s="50">
        <f>$E$146*C136</f>
        <v>0</v>
      </c>
      <c r="D157" s="50">
        <f t="shared" ref="D157:K157" si="78">$E$146*D136</f>
        <v>0</v>
      </c>
      <c r="E157" s="50">
        <f t="shared" si="78"/>
        <v>0</v>
      </c>
      <c r="F157" s="50">
        <f t="shared" si="78"/>
        <v>0</v>
      </c>
      <c r="G157" s="50">
        <f t="shared" si="78"/>
        <v>0</v>
      </c>
      <c r="H157" s="50">
        <f t="shared" si="78"/>
        <v>0</v>
      </c>
      <c r="I157" s="50">
        <f t="shared" si="78"/>
        <v>0</v>
      </c>
      <c r="J157" s="50">
        <f t="shared" si="78"/>
        <v>0</v>
      </c>
      <c r="K157" s="50">
        <f t="shared" si="78"/>
        <v>0</v>
      </c>
      <c r="L157" s="38"/>
    </row>
    <row r="158" spans="2:31" x14ac:dyDescent="0.25">
      <c r="E158" s="11"/>
      <c r="F158" s="11"/>
      <c r="G158" s="11"/>
      <c r="H158" s="11"/>
      <c r="I158" s="11"/>
      <c r="J158" s="11"/>
      <c r="K158" s="11"/>
      <c r="L158" s="38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</row>
    <row r="159" spans="2:31" x14ac:dyDescent="0.25">
      <c r="B159" s="89"/>
      <c r="C159" s="89"/>
      <c r="E159" s="11"/>
      <c r="F159" s="11"/>
      <c r="G159" s="11"/>
      <c r="H159" s="11"/>
      <c r="I159" s="11"/>
      <c r="J159" s="11"/>
      <c r="K159" s="11"/>
      <c r="L159" s="38"/>
    </row>
    <row r="160" spans="2:31" x14ac:dyDescent="0.25">
      <c r="B160" s="36" t="s">
        <v>23</v>
      </c>
      <c r="C160" s="47">
        <f>F157</f>
        <v>0</v>
      </c>
      <c r="D160" s="30"/>
      <c r="E160" s="31"/>
      <c r="F160" s="31"/>
      <c r="G160" s="31"/>
      <c r="H160" s="31"/>
      <c r="I160" s="31"/>
      <c r="J160" s="31"/>
      <c r="K160" s="31"/>
      <c r="L160" s="38"/>
    </row>
    <row r="161" spans="1:31" x14ac:dyDescent="0.25">
      <c r="B161" s="36" t="s">
        <v>24</v>
      </c>
      <c r="C161" s="47">
        <f>L157</f>
        <v>0</v>
      </c>
      <c r="E161" s="11"/>
      <c r="F161" s="11"/>
      <c r="G161" s="11"/>
      <c r="H161" s="11"/>
      <c r="I161" s="11"/>
      <c r="J161" s="11"/>
      <c r="K161" s="11"/>
      <c r="L161" s="38"/>
    </row>
    <row r="162" spans="1:31" x14ac:dyDescent="0.25">
      <c r="E162" s="11"/>
      <c r="F162" s="11"/>
      <c r="G162" s="11"/>
      <c r="H162" s="11"/>
      <c r="I162" s="11"/>
      <c r="J162" s="11"/>
      <c r="K162" s="11"/>
      <c r="L162" s="38"/>
    </row>
    <row r="163" spans="1:31" x14ac:dyDescent="0.25">
      <c r="L163" s="38"/>
    </row>
    <row r="164" spans="1:31" x14ac:dyDescent="0.25">
      <c r="B164" s="12" t="s">
        <v>51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38"/>
    </row>
    <row r="165" spans="1:31" x14ac:dyDescent="0.25">
      <c r="B165" s="36" t="s">
        <v>92</v>
      </c>
      <c r="C165" s="36">
        <v>2021</v>
      </c>
      <c r="D165" s="36">
        <f t="shared" ref="D165" si="79">+C165+1</f>
        <v>2022</v>
      </c>
      <c r="E165" s="36">
        <f t="shared" ref="E165" si="80">+D165+1</f>
        <v>2023</v>
      </c>
      <c r="F165" s="36">
        <f t="shared" ref="F165" si="81">+E165+1</f>
        <v>2024</v>
      </c>
      <c r="G165" s="36">
        <f t="shared" ref="G165" si="82">+F165+1</f>
        <v>2025</v>
      </c>
      <c r="H165" s="36">
        <f t="shared" ref="H165" si="83">+G165+1</f>
        <v>2026</v>
      </c>
      <c r="I165" s="36">
        <f t="shared" ref="I165" si="84">+H165+1</f>
        <v>2027</v>
      </c>
      <c r="J165" s="36">
        <f t="shared" ref="J165" si="85">+I165+1</f>
        <v>2028</v>
      </c>
      <c r="K165" s="36">
        <f t="shared" ref="K165" si="86">+J165+1</f>
        <v>2029</v>
      </c>
      <c r="L165" s="38"/>
    </row>
    <row r="166" spans="1:31" x14ac:dyDescent="0.25">
      <c r="B166" s="36" t="s">
        <v>85</v>
      </c>
      <c r="C166" s="50">
        <f>$F$146*C136</f>
        <v>2.4050872870298015E-2</v>
      </c>
      <c r="D166" s="50">
        <f t="shared" ref="D166:K166" si="87">$F$146*D136</f>
        <v>2.4050872870298015E-2</v>
      </c>
      <c r="E166" s="50">
        <f t="shared" si="87"/>
        <v>2.1405276854565232</v>
      </c>
      <c r="F166" s="50">
        <f t="shared" si="87"/>
        <v>4.0886483879506628</v>
      </c>
      <c r="G166" s="50">
        <f t="shared" si="87"/>
        <v>8.2975511402528142</v>
      </c>
      <c r="H166" s="50">
        <f t="shared" si="87"/>
        <v>12.506453892554966</v>
      </c>
      <c r="I166" s="50">
        <f t="shared" si="87"/>
        <v>16.715356644857117</v>
      </c>
      <c r="J166" s="50">
        <f t="shared" si="87"/>
        <v>20.924259397159272</v>
      </c>
      <c r="K166" s="50">
        <f t="shared" si="87"/>
        <v>24.050872870298011</v>
      </c>
      <c r="L166" s="38"/>
    </row>
    <row r="167" spans="1:31" x14ac:dyDescent="0.25">
      <c r="E167" s="11"/>
      <c r="F167" s="11"/>
      <c r="G167" s="11"/>
      <c r="H167" s="11"/>
      <c r="I167" s="11"/>
      <c r="J167" s="11"/>
      <c r="K167" s="11"/>
      <c r="L167" s="11"/>
    </row>
    <row r="168" spans="1:31" x14ac:dyDescent="0.25">
      <c r="B168" s="89"/>
      <c r="C168" s="89"/>
      <c r="E168" s="11"/>
      <c r="F168" s="11"/>
      <c r="G168" s="11"/>
      <c r="H168" s="11"/>
      <c r="I168" s="11"/>
      <c r="J168" s="11"/>
      <c r="K168" s="11"/>
      <c r="L168" s="11"/>
    </row>
    <row r="169" spans="1:31" x14ac:dyDescent="0.25">
      <c r="B169" s="36" t="s">
        <v>23</v>
      </c>
      <c r="C169" s="47">
        <f>F166</f>
        <v>4.0886483879506628</v>
      </c>
      <c r="D169" s="30"/>
      <c r="E169" s="31"/>
      <c r="F169" s="31"/>
      <c r="G169" s="31"/>
      <c r="H169" s="31"/>
      <c r="I169" s="31"/>
      <c r="J169" s="31"/>
      <c r="K169" s="31"/>
      <c r="L169" s="31"/>
    </row>
    <row r="170" spans="1:31" x14ac:dyDescent="0.25">
      <c r="B170" s="36" t="s">
        <v>24</v>
      </c>
      <c r="C170" s="47">
        <f>K166</f>
        <v>24.050872870298011</v>
      </c>
      <c r="E170" s="11"/>
      <c r="F170" s="11"/>
      <c r="G170" s="11"/>
      <c r="H170" s="11"/>
      <c r="I170" s="11"/>
      <c r="J170" s="11"/>
      <c r="K170" s="11"/>
      <c r="L170" s="11"/>
    </row>
    <row r="171" spans="1:31" x14ac:dyDescent="0.25">
      <c r="B171" s="57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31" x14ac:dyDescent="0.25">
      <c r="B172" s="57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31" x14ac:dyDescent="0.25">
      <c r="B173" s="57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31" x14ac:dyDescent="0.25">
      <c r="B174" s="57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31" ht="14.4" thickBot="1" x14ac:dyDescent="0.3">
      <c r="A175" s="8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</row>
    <row r="176" spans="1:31" ht="19.2" x14ac:dyDescent="0.35">
      <c r="A176" s="125">
        <v>4.2</v>
      </c>
      <c r="B176" s="9" t="s">
        <v>68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31" ht="19.2" x14ac:dyDescent="0.35">
      <c r="A177" s="126"/>
      <c r="B177" s="32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31" x14ac:dyDescent="0.25">
      <c r="B178" s="57" t="s">
        <v>39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31" ht="14.4" thickBot="1" x14ac:dyDescent="0.3">
      <c r="A179" s="8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</row>
    <row r="180" spans="1:31" ht="19.2" x14ac:dyDescent="0.35">
      <c r="A180" s="120">
        <v>5</v>
      </c>
      <c r="B180" s="9" t="s">
        <v>69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31" s="30" customFormat="1" ht="19.2" x14ac:dyDescent="0.35">
      <c r="A181" s="121"/>
      <c r="B181" s="32" t="s">
        <v>70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</row>
    <row r="182" spans="1:31" ht="19.2" customHeight="1" x14ac:dyDescent="0.2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31" ht="19.2" customHeight="1" x14ac:dyDescent="0.25">
      <c r="B183" s="57" t="s">
        <v>39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31" ht="14.4" thickBot="1" x14ac:dyDescent="0.3">
      <c r="A184" s="8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:31" ht="19.2" customHeight="1" x14ac:dyDescent="0.35">
      <c r="A185" s="120">
        <v>6</v>
      </c>
      <c r="B185" s="9" t="s">
        <v>71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31" s="30" customFormat="1" ht="19.2" customHeight="1" x14ac:dyDescent="0.35">
      <c r="A186" s="121"/>
      <c r="B186" s="32" t="s">
        <v>72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</row>
    <row r="187" spans="1:31" ht="19.2" customHeight="1" x14ac:dyDescent="0.25"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31" ht="19.2" customHeight="1" x14ac:dyDescent="0.25">
      <c r="B188" s="12" t="s">
        <v>0</v>
      </c>
      <c r="C188" s="59">
        <f>182000000*4.87</f>
        <v>886340000</v>
      </c>
      <c r="D188" s="11" t="s">
        <v>32</v>
      </c>
      <c r="E188" s="11"/>
      <c r="F188" s="11"/>
      <c r="G188" s="11"/>
      <c r="H188" s="11"/>
      <c r="I188" s="11"/>
      <c r="J188" s="11"/>
      <c r="K188" s="11"/>
      <c r="L188" s="11"/>
    </row>
    <row r="189" spans="1:31" ht="13.8" customHeight="1" x14ac:dyDescent="0.25">
      <c r="B189" s="12" t="s">
        <v>1</v>
      </c>
      <c r="C189" s="48">
        <f>C188/D206</f>
        <v>9.0985817181851569</v>
      </c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31" ht="14.4" customHeight="1" x14ac:dyDescent="0.2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N190" s="13" t="s">
        <v>93</v>
      </c>
      <c r="W190" s="13" t="s">
        <v>88</v>
      </c>
    </row>
    <row r="191" spans="1:31" ht="13.8" customHeight="1" x14ac:dyDescent="0.25">
      <c r="B191" s="25"/>
      <c r="C191" s="25">
        <v>2014</v>
      </c>
      <c r="D191" s="25">
        <f t="shared" ref="D191" si="88">+C191+1</f>
        <v>2015</v>
      </c>
      <c r="E191" s="25">
        <f t="shared" ref="E191" si="89">+D191+1</f>
        <v>2016</v>
      </c>
      <c r="F191" s="25">
        <f t="shared" ref="F191" si="90">+E191+1</f>
        <v>2017</v>
      </c>
      <c r="G191" s="25">
        <f t="shared" ref="G191" si="91">+F191+1</f>
        <v>2018</v>
      </c>
      <c r="H191" s="25">
        <f t="shared" ref="H191" si="92">+G191+1</f>
        <v>2019</v>
      </c>
      <c r="I191" s="25">
        <f t="shared" ref="I191" si="93">+H191+1</f>
        <v>2020</v>
      </c>
      <c r="J191" s="25">
        <f t="shared" ref="J191" si="94">+I191+1</f>
        <v>2021</v>
      </c>
      <c r="K191" s="25">
        <f t="shared" ref="K191" si="95">+J191+1</f>
        <v>2022</v>
      </c>
      <c r="L191" s="25">
        <f t="shared" ref="L191" si="96">+K191+1</f>
        <v>2023</v>
      </c>
    </row>
    <row r="192" spans="1:31" ht="14.4" customHeight="1" x14ac:dyDescent="0.25">
      <c r="B192" s="25" t="s">
        <v>83</v>
      </c>
      <c r="C192" s="60">
        <v>0</v>
      </c>
      <c r="D192" s="60">
        <v>1</v>
      </c>
      <c r="E192" s="60">
        <v>1</v>
      </c>
      <c r="F192" s="60">
        <v>3</v>
      </c>
      <c r="G192" s="60">
        <v>3</v>
      </c>
      <c r="H192" s="60">
        <v>9</v>
      </c>
      <c r="I192" s="11"/>
      <c r="J192" s="11"/>
      <c r="K192" s="11"/>
      <c r="L192" s="11"/>
    </row>
    <row r="193" spans="2:12" ht="13.8" customHeight="1" x14ac:dyDescent="0.25">
      <c r="B193" s="25" t="s">
        <v>84</v>
      </c>
      <c r="C193" s="11"/>
      <c r="D193" s="11"/>
      <c r="E193" s="11"/>
      <c r="F193" s="11"/>
      <c r="G193" s="11"/>
      <c r="H193" s="11"/>
      <c r="I193" s="61">
        <v>22</v>
      </c>
      <c r="J193" s="61">
        <v>22</v>
      </c>
      <c r="K193" s="61">
        <v>22</v>
      </c>
      <c r="L193" s="61">
        <v>22</v>
      </c>
    </row>
    <row r="194" spans="2:12" ht="14.4" customHeight="1" x14ac:dyDescent="0.25">
      <c r="B194" s="11"/>
      <c r="C194" s="11"/>
      <c r="D194" s="11"/>
      <c r="E194" s="11"/>
      <c r="F194" s="11"/>
      <c r="G194" s="11"/>
      <c r="H194" s="11"/>
      <c r="I194" s="14"/>
      <c r="J194" s="14"/>
      <c r="K194" s="14"/>
      <c r="L194" s="14"/>
    </row>
    <row r="195" spans="2:12" ht="13.8" customHeight="1" x14ac:dyDescent="0.25">
      <c r="B195" s="25" t="s">
        <v>2</v>
      </c>
      <c r="C195" s="25">
        <v>2021</v>
      </c>
      <c r="D195" s="25">
        <f t="shared" ref="D195" si="97">+C195+1</f>
        <v>2022</v>
      </c>
      <c r="E195" s="25">
        <f t="shared" ref="E195" si="98">+D195+1</f>
        <v>2023</v>
      </c>
      <c r="F195" s="25">
        <f t="shared" ref="F195" si="99">+E195+1</f>
        <v>2024</v>
      </c>
      <c r="G195" s="25">
        <f t="shared" ref="G195" si="100">+F195+1</f>
        <v>2025</v>
      </c>
      <c r="H195" s="25">
        <f t="shared" ref="H195" si="101">+G195+1</f>
        <v>2026</v>
      </c>
      <c r="I195" s="25">
        <f t="shared" ref="I195" si="102">+H195+1</f>
        <v>2027</v>
      </c>
      <c r="J195" s="25">
        <f t="shared" ref="J195" si="103">+I195+1</f>
        <v>2028</v>
      </c>
      <c r="K195" s="25">
        <f t="shared" ref="K195" si="104">+J195+1</f>
        <v>2029</v>
      </c>
      <c r="L195" s="14"/>
    </row>
    <row r="196" spans="2:12" ht="14.4" customHeight="1" x14ac:dyDescent="0.25">
      <c r="B196" s="25" t="s">
        <v>85</v>
      </c>
      <c r="C196" s="115">
        <f>$C$189*(D192/$L$193)</f>
        <v>0.41357189628114349</v>
      </c>
      <c r="D196" s="115">
        <f t="shared" ref="D196:G196" si="105">$C$189*(E192/$L$193)</f>
        <v>0.41357189628114349</v>
      </c>
      <c r="E196" s="115">
        <f t="shared" si="105"/>
        <v>1.2407156888434303</v>
      </c>
      <c r="F196" s="115">
        <f t="shared" si="105"/>
        <v>1.2407156888434303</v>
      </c>
      <c r="G196" s="115">
        <f t="shared" si="105"/>
        <v>3.7221470665302916</v>
      </c>
      <c r="H196" s="115">
        <f>$C$189*(I193/$L$193)</f>
        <v>9.0985817181851569</v>
      </c>
      <c r="I196" s="115">
        <f t="shared" ref="I196:K196" si="106">$C$189*(J193/$L$193)</f>
        <v>9.0985817181851569</v>
      </c>
      <c r="J196" s="115">
        <f t="shared" si="106"/>
        <v>9.0985817181851569</v>
      </c>
      <c r="K196" s="115">
        <f t="shared" si="106"/>
        <v>9.0985817181851569</v>
      </c>
      <c r="L196" s="14"/>
    </row>
    <row r="197" spans="2:12" ht="13.8" customHeight="1" x14ac:dyDescent="0.2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4"/>
    </row>
    <row r="198" spans="2:12" ht="14.4" customHeight="1" x14ac:dyDescent="0.2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4"/>
    </row>
    <row r="199" spans="2:12" ht="13.8" customHeight="1" x14ac:dyDescent="0.25">
      <c r="B199" s="25" t="s">
        <v>88</v>
      </c>
      <c r="C199" s="26" t="s">
        <v>3</v>
      </c>
      <c r="D199" s="26" t="s">
        <v>4</v>
      </c>
      <c r="E199" s="26" t="s">
        <v>5</v>
      </c>
      <c r="F199" s="26" t="s">
        <v>6</v>
      </c>
      <c r="G199" s="26" t="s">
        <v>7</v>
      </c>
      <c r="H199" s="26" t="s">
        <v>8</v>
      </c>
      <c r="I199" s="26" t="s">
        <v>9</v>
      </c>
      <c r="J199" s="15"/>
      <c r="K199" s="15"/>
      <c r="L199" s="14"/>
    </row>
    <row r="200" spans="2:12" ht="14.4" customHeight="1" x14ac:dyDescent="0.25">
      <c r="B200" s="25" t="s">
        <v>86</v>
      </c>
      <c r="C200" s="62">
        <v>12.96275422864859</v>
      </c>
      <c r="D200" s="62">
        <v>43.033986446737849</v>
      </c>
      <c r="E200" s="62">
        <v>100</v>
      </c>
      <c r="F200" s="62">
        <v>100</v>
      </c>
      <c r="G200" s="62">
        <v>100</v>
      </c>
      <c r="H200" s="62">
        <v>100</v>
      </c>
      <c r="I200" s="62">
        <v>100</v>
      </c>
      <c r="J200" s="11"/>
      <c r="K200" s="11"/>
      <c r="L200" s="14"/>
    </row>
    <row r="201" spans="2:12" ht="13.8" customHeight="1" x14ac:dyDescent="0.25">
      <c r="B201" s="25" t="s">
        <v>85</v>
      </c>
      <c r="C201" s="33">
        <f>C200</f>
        <v>12.96275422864859</v>
      </c>
      <c r="D201" s="33">
        <f t="shared" ref="D201:I201" si="107">D200</f>
        <v>43.033986446737849</v>
      </c>
      <c r="E201" s="33">
        <f t="shared" si="107"/>
        <v>100</v>
      </c>
      <c r="F201" s="33">
        <f t="shared" si="107"/>
        <v>100</v>
      </c>
      <c r="G201" s="33">
        <f t="shared" si="107"/>
        <v>100</v>
      </c>
      <c r="H201" s="33">
        <f t="shared" si="107"/>
        <v>100</v>
      </c>
      <c r="I201" s="33">
        <f t="shared" si="107"/>
        <v>100</v>
      </c>
      <c r="J201" s="11"/>
      <c r="K201" s="11"/>
      <c r="L201" s="14"/>
    </row>
    <row r="202" spans="2:12" ht="14.4" customHeight="1" x14ac:dyDescent="0.2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4"/>
    </row>
    <row r="203" spans="2:12" ht="13.8" customHeight="1" x14ac:dyDescent="0.2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4"/>
    </row>
    <row r="204" spans="2:12" ht="14.4" customHeight="1" x14ac:dyDescent="0.25">
      <c r="B204" s="27" t="s">
        <v>89</v>
      </c>
      <c r="C204" s="58" t="s">
        <v>90</v>
      </c>
      <c r="D204" s="58" t="s">
        <v>91</v>
      </c>
      <c r="E204" s="58" t="s">
        <v>30</v>
      </c>
      <c r="F204" s="11"/>
      <c r="G204" s="11"/>
      <c r="H204" s="11"/>
      <c r="I204" s="11"/>
      <c r="J204" s="11"/>
      <c r="K204" s="11"/>
      <c r="L204" s="14"/>
    </row>
    <row r="205" spans="2:12" ht="13.8" customHeight="1" x14ac:dyDescent="0.25">
      <c r="B205" s="27" t="s">
        <v>86</v>
      </c>
      <c r="C205" s="63">
        <v>993</v>
      </c>
      <c r="D205" s="63">
        <v>97415182.657368407</v>
      </c>
      <c r="E205" s="46">
        <f>SUM(Indicatori!M12:M13)/L193</f>
        <v>1.7619679951730576</v>
      </c>
      <c r="F205" s="11"/>
      <c r="G205" s="11"/>
      <c r="H205" s="11"/>
      <c r="I205" s="11"/>
      <c r="J205" s="11"/>
      <c r="K205" s="11"/>
      <c r="L205" s="14"/>
    </row>
    <row r="206" spans="2:12" ht="14.4" customHeight="1" x14ac:dyDescent="0.25">
      <c r="B206" s="27" t="s">
        <v>85</v>
      </c>
      <c r="C206" s="16">
        <f>C205</f>
        <v>993</v>
      </c>
      <c r="D206" s="34">
        <f>D205</f>
        <v>97415182.657368407</v>
      </c>
      <c r="E206" s="34">
        <f>E205</f>
        <v>1.7619679951730576</v>
      </c>
      <c r="F206" s="11"/>
      <c r="G206" s="11"/>
      <c r="H206" s="11"/>
      <c r="I206" s="11"/>
      <c r="J206" s="11"/>
      <c r="K206" s="11"/>
      <c r="L206" s="14"/>
    </row>
    <row r="207" spans="2:12" ht="13.8" customHeight="1" x14ac:dyDescent="0.2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4"/>
    </row>
    <row r="208" spans="2:12" ht="14.4" customHeight="1" thickBot="1" x14ac:dyDescent="0.3">
      <c r="L208" s="14"/>
    </row>
    <row r="209" spans="2:12" ht="13.8" customHeight="1" x14ac:dyDescent="0.25">
      <c r="B209" s="117" t="s">
        <v>25</v>
      </c>
      <c r="C209" s="118"/>
      <c r="E209" s="7" t="s">
        <v>74</v>
      </c>
      <c r="F209" s="7" t="s">
        <v>28</v>
      </c>
      <c r="L209" s="14"/>
    </row>
    <row r="210" spans="2:12" ht="15" customHeight="1" thickBot="1" x14ac:dyDescent="0.3">
      <c r="B210" s="44" t="s">
        <v>29</v>
      </c>
      <c r="C210" s="45" t="s">
        <v>30</v>
      </c>
      <c r="E210" s="7" t="s">
        <v>75</v>
      </c>
      <c r="F210" s="7" t="s">
        <v>76</v>
      </c>
      <c r="L210" s="14"/>
    </row>
    <row r="211" spans="2:12" ht="13.8" customHeight="1" x14ac:dyDescent="0.25">
      <c r="L211" s="14"/>
    </row>
    <row r="212" spans="2:12" ht="14.4" customHeight="1" x14ac:dyDescent="0.25">
      <c r="L212" s="14"/>
    </row>
    <row r="213" spans="2:12" ht="13.8" customHeight="1" x14ac:dyDescent="0.25">
      <c r="B213" s="36" t="s">
        <v>92</v>
      </c>
      <c r="C213" s="36">
        <v>2021</v>
      </c>
      <c r="D213" s="36">
        <f t="shared" ref="D213" si="108">+C213+1</f>
        <v>2022</v>
      </c>
      <c r="E213" s="36">
        <f t="shared" ref="E213" si="109">+D213+1</f>
        <v>2023</v>
      </c>
      <c r="F213" s="36">
        <f t="shared" ref="F213" si="110">+E213+1</f>
        <v>2024</v>
      </c>
      <c r="G213" s="36">
        <f t="shared" ref="G213" si="111">+F213+1</f>
        <v>2025</v>
      </c>
      <c r="H213" s="36">
        <f t="shared" ref="H213" si="112">+G213+1</f>
        <v>2026</v>
      </c>
      <c r="I213" s="36">
        <f t="shared" ref="I213" si="113">+H213+1</f>
        <v>2027</v>
      </c>
      <c r="J213" s="36">
        <f t="shared" ref="J213" si="114">+I213+1</f>
        <v>2028</v>
      </c>
      <c r="K213" s="36">
        <f t="shared" ref="K213" si="115">+J213+1</f>
        <v>2029</v>
      </c>
      <c r="L213" s="14"/>
    </row>
    <row r="214" spans="2:12" ht="14.4" customHeight="1" x14ac:dyDescent="0.25">
      <c r="B214" s="36" t="s">
        <v>85</v>
      </c>
      <c r="C214" s="50">
        <f>$E$206*C196</f>
        <v>0.72870044495040609</v>
      </c>
      <c r="D214" s="50">
        <f t="shared" ref="D214:K214" si="116">$E$206*D196</f>
        <v>0.72870044495040609</v>
      </c>
      <c r="E214" s="50">
        <f t="shared" si="116"/>
        <v>2.1861013348512182</v>
      </c>
      <c r="F214" s="50">
        <f t="shared" si="116"/>
        <v>2.1861013348512182</v>
      </c>
      <c r="G214" s="50">
        <f t="shared" si="116"/>
        <v>6.5583040045536549</v>
      </c>
      <c r="H214" s="50">
        <f t="shared" si="116"/>
        <v>16.031409788908935</v>
      </c>
      <c r="I214" s="50">
        <f t="shared" si="116"/>
        <v>16.031409788908935</v>
      </c>
      <c r="J214" s="50">
        <f>$E$206*J196</f>
        <v>16.031409788908935</v>
      </c>
      <c r="K214" s="50">
        <f t="shared" si="116"/>
        <v>16.031409788908935</v>
      </c>
      <c r="L214" s="14"/>
    </row>
    <row r="215" spans="2:12" ht="13.8" customHeight="1" x14ac:dyDescent="0.25">
      <c r="L215" s="14"/>
    </row>
    <row r="216" spans="2:12" ht="14.4" customHeight="1" x14ac:dyDescent="0.25">
      <c r="B216" s="56" t="s">
        <v>29</v>
      </c>
      <c r="C216" s="56"/>
      <c r="L216" s="14"/>
    </row>
    <row r="217" spans="2:12" ht="13.8" customHeight="1" x14ac:dyDescent="0.25">
      <c r="B217" s="36" t="s">
        <v>23</v>
      </c>
      <c r="C217" s="47">
        <f>F214</f>
        <v>2.1861013348512182</v>
      </c>
      <c r="D217" s="30"/>
      <c r="E217" s="30"/>
      <c r="F217" s="30"/>
      <c r="G217" s="30"/>
      <c r="H217" s="30"/>
      <c r="I217" s="30"/>
      <c r="J217" s="30"/>
      <c r="K217" s="30"/>
      <c r="L217" s="14"/>
    </row>
    <row r="218" spans="2:12" ht="14.4" customHeight="1" x14ac:dyDescent="0.25">
      <c r="B218" s="36" t="s">
        <v>24</v>
      </c>
      <c r="C218" s="47">
        <f>K214</f>
        <v>16.031409788908935</v>
      </c>
    </row>
    <row r="219" spans="2:12" ht="13.8" customHeight="1" x14ac:dyDescent="0.25"/>
    <row r="220" spans="2:12" ht="14.4" customHeight="1" x14ac:dyDescent="0.2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2:12" ht="13.8" customHeight="1" x14ac:dyDescent="0.2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2:12" ht="14.4" customHeight="1" x14ac:dyDescent="0.2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2:12" ht="13.8" customHeight="1" x14ac:dyDescent="0.2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2:12" ht="14.4" customHeight="1" x14ac:dyDescent="0.2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33" ht="13.8" customHeight="1" x14ac:dyDescent="0.2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33" ht="14.4" customHeight="1" x14ac:dyDescent="0.2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33" ht="13.8" customHeight="1" x14ac:dyDescent="0.2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33" ht="14.4" customHeight="1" x14ac:dyDescent="0.2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33" ht="13.8" customHeight="1" x14ac:dyDescent="0.2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33" ht="14.4" customHeight="1" thickBot="1" x14ac:dyDescent="0.3">
      <c r="A230" s="8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</row>
    <row r="231" spans="1:33" s="30" customFormat="1" ht="16.8" customHeight="1" x14ac:dyDescent="0.35">
      <c r="A231" s="120">
        <v>7</v>
      </c>
      <c r="B231" s="9" t="s">
        <v>27</v>
      </c>
      <c r="C231" s="31"/>
      <c r="D231" s="31"/>
      <c r="E231" s="31"/>
      <c r="F231" s="31"/>
      <c r="G231" s="31"/>
      <c r="H231" s="31"/>
      <c r="I231" s="31"/>
      <c r="J231" s="31"/>
      <c r="K231" s="31"/>
      <c r="L231" s="31"/>
    </row>
    <row r="232" spans="1:33" s="30" customFormat="1" ht="14.4" customHeight="1" x14ac:dyDescent="0.35">
      <c r="A232" s="121"/>
      <c r="B232" s="9" t="s">
        <v>80</v>
      </c>
      <c r="C232" s="31"/>
      <c r="D232" s="31"/>
      <c r="E232" s="31"/>
      <c r="F232" s="31"/>
      <c r="G232" s="31"/>
      <c r="H232" s="31"/>
      <c r="I232" s="31"/>
      <c r="J232" s="31"/>
      <c r="K232" s="31"/>
      <c r="L232" s="31"/>
    </row>
    <row r="233" spans="1:33" s="30" customFormat="1" ht="14.4" customHeight="1" x14ac:dyDescent="0.25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</row>
    <row r="234" spans="1:33" s="30" customFormat="1" ht="14.4" customHeight="1" x14ac:dyDescent="0.25">
      <c r="B234" s="13" t="s">
        <v>0</v>
      </c>
      <c r="C234" s="49">
        <f>150000000*4.87</f>
        <v>730500000</v>
      </c>
      <c r="D234" s="112" t="s">
        <v>32</v>
      </c>
      <c r="E234" s="11"/>
      <c r="F234" s="11"/>
      <c r="G234" s="11"/>
      <c r="H234" s="11"/>
      <c r="I234" s="11"/>
      <c r="J234" s="11"/>
      <c r="K234" s="11"/>
      <c r="L234" s="11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</row>
    <row r="235" spans="1:33" s="30" customFormat="1" ht="14.4" customHeight="1" x14ac:dyDescent="0.25">
      <c r="B235" s="13" t="s">
        <v>1</v>
      </c>
      <c r="C235" s="48">
        <f>C234/D252</f>
        <v>70.062517386319314</v>
      </c>
      <c r="D235" s="11"/>
      <c r="E235" s="11"/>
      <c r="F235" s="11"/>
      <c r="G235" s="11"/>
      <c r="H235" s="11"/>
      <c r="I235" s="11"/>
      <c r="J235" s="11"/>
      <c r="K235" s="11"/>
      <c r="L235" s="11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spans="1:33" s="30" customFormat="1" ht="14.4" customHeight="1" x14ac:dyDescent="0.2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7"/>
      <c r="N236" s="13" t="s">
        <v>93</v>
      </c>
      <c r="O236" s="7"/>
      <c r="P236" s="7"/>
      <c r="Q236" s="7"/>
      <c r="R236" s="7"/>
      <c r="S236" s="7"/>
      <c r="T236" s="7"/>
      <c r="U236" s="7"/>
      <c r="V236" s="7"/>
      <c r="W236" s="13" t="s">
        <v>88</v>
      </c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spans="1:33" s="30" customFormat="1" ht="14.4" customHeight="1" x14ac:dyDescent="0.2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1:33" s="30" customFormat="1" ht="14.4" customHeight="1" x14ac:dyDescent="0.25">
      <c r="B238" s="36"/>
      <c r="C238" s="36">
        <v>2014</v>
      </c>
      <c r="D238" s="36">
        <f t="shared" ref="D238" si="117">+C238+1</f>
        <v>2015</v>
      </c>
      <c r="E238" s="36">
        <f t="shared" ref="E238" si="118">+D238+1</f>
        <v>2016</v>
      </c>
      <c r="F238" s="36">
        <f>+E238+1</f>
        <v>2017</v>
      </c>
      <c r="G238" s="36">
        <f t="shared" ref="G238" si="119">+F238+1</f>
        <v>2018</v>
      </c>
      <c r="H238" s="36">
        <f t="shared" ref="H238" si="120">+G238+1</f>
        <v>2019</v>
      </c>
      <c r="I238" s="36">
        <f t="shared" ref="I238" si="121">+H238+1</f>
        <v>2020</v>
      </c>
      <c r="J238" s="36">
        <f t="shared" ref="J238" si="122">+I238+1</f>
        <v>2021</v>
      </c>
      <c r="K238" s="36">
        <f t="shared" ref="K238" si="123">+J238+1</f>
        <v>2022</v>
      </c>
      <c r="L238" s="36">
        <f t="shared" ref="L238" si="124">+K238+1</f>
        <v>2023</v>
      </c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1:33" s="30" customFormat="1" ht="14.4" customHeight="1" x14ac:dyDescent="0.25">
      <c r="B239" s="36" t="s">
        <v>83</v>
      </c>
      <c r="C239" s="35">
        <v>1</v>
      </c>
      <c r="D239" s="35">
        <v>1</v>
      </c>
      <c r="E239" s="35">
        <v>1</v>
      </c>
      <c r="F239" s="35">
        <v>89</v>
      </c>
      <c r="G239" s="35">
        <v>170</v>
      </c>
      <c r="H239" s="35">
        <v>345</v>
      </c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1:33" s="30" customFormat="1" ht="14.4" customHeight="1" x14ac:dyDescent="0.25">
      <c r="B240" s="36" t="s">
        <v>84</v>
      </c>
      <c r="C240" s="7"/>
      <c r="D240" s="7"/>
      <c r="E240" s="7"/>
      <c r="F240" s="7"/>
      <c r="G240" s="7"/>
      <c r="H240" s="7"/>
      <c r="I240" s="37">
        <v>520</v>
      </c>
      <c r="J240" s="37">
        <v>695</v>
      </c>
      <c r="K240" s="37">
        <v>870</v>
      </c>
      <c r="L240" s="37">
        <v>1000</v>
      </c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2:33" s="30" customFormat="1" ht="14.4" customHeight="1" x14ac:dyDescent="0.25">
      <c r="B241" s="7"/>
      <c r="C241" s="7"/>
      <c r="D241" s="7"/>
      <c r="E241" s="7"/>
      <c r="F241" s="7"/>
      <c r="G241" s="7"/>
      <c r="H241" s="7"/>
      <c r="I241" s="38"/>
      <c r="J241" s="38"/>
      <c r="K241" s="38"/>
      <c r="L241" s="38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2:33" s="30" customFormat="1" ht="14.4" customHeight="1" x14ac:dyDescent="0.25">
      <c r="B242" s="36" t="s">
        <v>87</v>
      </c>
      <c r="C242" s="36">
        <v>2021</v>
      </c>
      <c r="D242" s="36">
        <f t="shared" ref="D242" si="125">+C242+1</f>
        <v>2022</v>
      </c>
      <c r="E242" s="36">
        <f t="shared" ref="E242" si="126">+D242+1</f>
        <v>2023</v>
      </c>
      <c r="F242" s="36">
        <f t="shared" ref="F242" si="127">+E242+1</f>
        <v>2024</v>
      </c>
      <c r="G242" s="36">
        <f t="shared" ref="G242" si="128">+F242+1</f>
        <v>2025</v>
      </c>
      <c r="H242" s="36">
        <f t="shared" ref="H242" si="129">+G242+1</f>
        <v>2026</v>
      </c>
      <c r="I242" s="36">
        <f t="shared" ref="I242" si="130">+H242+1</f>
        <v>2027</v>
      </c>
      <c r="J242" s="36">
        <f t="shared" ref="J242" si="131">+I242+1</f>
        <v>2028</v>
      </c>
      <c r="K242" s="36">
        <f t="shared" ref="K242" si="132">+J242+1</f>
        <v>2029</v>
      </c>
      <c r="L242" s="38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2:33" s="30" customFormat="1" ht="14.4" customHeight="1" x14ac:dyDescent="0.25">
      <c r="B243" s="36" t="s">
        <v>85</v>
      </c>
      <c r="C243" s="50">
        <f>$C$235*(D239/$L$240)</f>
        <v>7.0062517386319315E-2</v>
      </c>
      <c r="D243" s="50">
        <f t="shared" ref="D243:G243" si="133">$C$235*(E239/$L$240)</f>
        <v>7.0062517386319315E-2</v>
      </c>
      <c r="E243" s="50">
        <f t="shared" si="133"/>
        <v>6.235564047382419</v>
      </c>
      <c r="F243" s="50">
        <f t="shared" si="133"/>
        <v>11.910627955674284</v>
      </c>
      <c r="G243" s="50">
        <f t="shared" si="133"/>
        <v>24.171568498280163</v>
      </c>
      <c r="H243" s="50">
        <f>$C$235*(I240/$L$240)</f>
        <v>36.432509040886046</v>
      </c>
      <c r="I243" s="50">
        <f t="shared" ref="I243:K243" si="134">$C$235*(J240/$L$240)</f>
        <v>48.693449583491919</v>
      </c>
      <c r="J243" s="50">
        <f t="shared" si="134"/>
        <v>60.954390126097806</v>
      </c>
      <c r="K243" s="50">
        <f t="shared" si="134"/>
        <v>70.062517386319314</v>
      </c>
      <c r="L243" s="38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2:33" s="30" customFormat="1" ht="14.4" customHeight="1" x14ac:dyDescent="0.2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38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2:33" s="30" customFormat="1" ht="14.4" customHeight="1" x14ac:dyDescent="0.2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38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2:33" s="30" customFormat="1" ht="14.4" customHeight="1" x14ac:dyDescent="0.25">
      <c r="B246" s="36" t="s">
        <v>88</v>
      </c>
      <c r="C246" s="39" t="s">
        <v>3</v>
      </c>
      <c r="D246" s="39" t="s">
        <v>4</v>
      </c>
      <c r="E246" s="39" t="s">
        <v>5</v>
      </c>
      <c r="F246" s="39" t="s">
        <v>6</v>
      </c>
      <c r="G246" s="39" t="s">
        <v>7</v>
      </c>
      <c r="H246" s="39" t="s">
        <v>8</v>
      </c>
      <c r="I246" s="39" t="s">
        <v>9</v>
      </c>
      <c r="J246" s="40"/>
      <c r="K246" s="40"/>
      <c r="L246" s="38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2:33" s="30" customFormat="1" ht="14.4" customHeight="1" x14ac:dyDescent="0.25">
      <c r="B247" s="36" t="s">
        <v>86</v>
      </c>
      <c r="C247" s="51">
        <v>4.1952745285996169</v>
      </c>
      <c r="D247" s="51">
        <v>23.211503664780398</v>
      </c>
      <c r="E247" s="51">
        <v>100</v>
      </c>
      <c r="F247" s="51">
        <v>100</v>
      </c>
      <c r="G247" s="51">
        <v>100</v>
      </c>
      <c r="H247" s="51">
        <v>100</v>
      </c>
      <c r="I247" s="51">
        <v>100</v>
      </c>
      <c r="J247" s="40"/>
      <c r="K247" s="40"/>
      <c r="L247" s="38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spans="2:33" s="30" customFormat="1" ht="14.4" customHeight="1" x14ac:dyDescent="0.25">
      <c r="B248" s="36" t="s">
        <v>85</v>
      </c>
      <c r="C248" s="52">
        <f>C247</f>
        <v>4.1952745285996169</v>
      </c>
      <c r="D248" s="52">
        <f t="shared" ref="D248:I248" si="135">D247</f>
        <v>23.211503664780398</v>
      </c>
      <c r="E248" s="52">
        <f t="shared" si="135"/>
        <v>100</v>
      </c>
      <c r="F248" s="52">
        <f t="shared" si="135"/>
        <v>100</v>
      </c>
      <c r="G248" s="52">
        <f t="shared" si="135"/>
        <v>100</v>
      </c>
      <c r="H248" s="52">
        <f t="shared" si="135"/>
        <v>100</v>
      </c>
      <c r="I248" s="52">
        <f t="shared" si="135"/>
        <v>100</v>
      </c>
      <c r="J248" s="40"/>
      <c r="K248" s="40"/>
      <c r="L248" s="38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</row>
    <row r="249" spans="2:33" s="30" customFormat="1" ht="14.4" customHeight="1" x14ac:dyDescent="0.25">
      <c r="B249" s="7"/>
      <c r="C249" s="7"/>
      <c r="D249" s="7"/>
      <c r="E249" s="7"/>
      <c r="F249" s="7"/>
      <c r="G249" s="7"/>
      <c r="H249" s="7"/>
      <c r="I249" s="7"/>
      <c r="J249" s="40"/>
      <c r="K249" s="40"/>
      <c r="L249" s="38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</row>
    <row r="250" spans="2:33" s="30" customFormat="1" ht="14.4" customHeight="1" x14ac:dyDescent="0.25">
      <c r="B250" s="7"/>
      <c r="C250" s="7"/>
      <c r="D250" s="7"/>
      <c r="E250" s="7"/>
      <c r="F250" s="7"/>
      <c r="G250" s="7"/>
      <c r="H250" s="7"/>
      <c r="I250" s="7"/>
      <c r="J250" s="40"/>
      <c r="K250" s="40"/>
      <c r="L250" s="38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</row>
    <row r="251" spans="2:33" s="30" customFormat="1" ht="14.4" customHeight="1" x14ac:dyDescent="0.25">
      <c r="B251" s="41" t="s">
        <v>89</v>
      </c>
      <c r="C251" s="39" t="s">
        <v>90</v>
      </c>
      <c r="D251" s="39" t="s">
        <v>91</v>
      </c>
      <c r="E251" s="39" t="s">
        <v>55</v>
      </c>
      <c r="F251" s="39" t="s">
        <v>61</v>
      </c>
      <c r="G251" s="7"/>
      <c r="H251" s="7"/>
      <c r="I251" s="7"/>
      <c r="J251" s="7"/>
      <c r="K251" s="7"/>
      <c r="L251" s="38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</row>
    <row r="252" spans="2:33" s="30" customFormat="1" ht="14.4" customHeight="1" x14ac:dyDescent="0.25">
      <c r="B252" s="41" t="s">
        <v>86</v>
      </c>
      <c r="C252" s="116">
        <v>1053.3181818181818</v>
      </c>
      <c r="D252" s="54">
        <v>10426402.408181816</v>
      </c>
      <c r="E252" s="46">
        <v>0</v>
      </c>
      <c r="F252" s="46">
        <f>Indicatori!M7/CDF!L240</f>
        <v>5.8473092702652743</v>
      </c>
      <c r="G252" s="7"/>
      <c r="H252" s="7"/>
      <c r="I252" s="7"/>
      <c r="J252" s="7"/>
      <c r="K252" s="7"/>
      <c r="L252" s="38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</row>
    <row r="253" spans="2:33" s="30" customFormat="1" ht="14.4" customHeight="1" x14ac:dyDescent="0.25">
      <c r="B253" s="41" t="s">
        <v>85</v>
      </c>
      <c r="C253" s="42">
        <f>C252</f>
        <v>1053.3181818181818</v>
      </c>
      <c r="D253" s="43">
        <f>D252</f>
        <v>10426402.408181816</v>
      </c>
      <c r="E253" s="43">
        <f>E252</f>
        <v>0</v>
      </c>
      <c r="F253" s="43">
        <f>F252</f>
        <v>5.8473092702652743</v>
      </c>
      <c r="G253" s="7"/>
      <c r="H253" s="7"/>
      <c r="I253" s="7"/>
      <c r="J253" s="7"/>
      <c r="K253" s="7"/>
      <c r="L253" s="38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</row>
    <row r="254" spans="2:33" s="30" customFormat="1" ht="14.4" customHeight="1" x14ac:dyDescent="0.2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38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</row>
    <row r="255" spans="2:33" s="30" customFormat="1" ht="14.4" customHeight="1" thickBot="1" x14ac:dyDescent="0.3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38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</row>
    <row r="256" spans="2:33" s="30" customFormat="1" ht="14.4" customHeight="1" x14ac:dyDescent="0.25">
      <c r="B256" s="117" t="s">
        <v>25</v>
      </c>
      <c r="C256" s="118"/>
      <c r="D256" s="7"/>
      <c r="E256" s="7" t="s">
        <v>46</v>
      </c>
      <c r="F256" s="7" t="s">
        <v>47</v>
      </c>
      <c r="G256" s="7"/>
      <c r="H256" s="7"/>
      <c r="I256" s="7"/>
      <c r="J256" s="7"/>
      <c r="K256" s="7"/>
      <c r="L256" s="38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</row>
    <row r="257" spans="1:33" s="30" customFormat="1" ht="14.4" customHeight="1" x14ac:dyDescent="0.25">
      <c r="B257" s="108" t="s">
        <v>55</v>
      </c>
      <c r="C257" s="109" t="s">
        <v>56</v>
      </c>
      <c r="D257" s="7"/>
      <c r="E257" s="7" t="s">
        <v>48</v>
      </c>
      <c r="F257" s="7" t="s">
        <v>49</v>
      </c>
      <c r="G257" s="7"/>
      <c r="H257" s="7"/>
      <c r="I257" s="7"/>
      <c r="J257" s="7"/>
      <c r="K257" s="7"/>
      <c r="L257" s="38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</row>
    <row r="258" spans="1:33" s="30" customFormat="1" ht="14.4" customHeight="1" thickBot="1" x14ac:dyDescent="0.3">
      <c r="B258" s="64" t="s">
        <v>54</v>
      </c>
      <c r="C258" s="110" t="s">
        <v>57</v>
      </c>
      <c r="D258" s="7"/>
      <c r="E258" s="7"/>
      <c r="F258" s="7"/>
      <c r="G258" s="7"/>
      <c r="H258" s="7"/>
      <c r="I258" s="7"/>
      <c r="J258" s="7"/>
      <c r="K258" s="7"/>
      <c r="L258" s="38"/>
      <c r="M258" s="7"/>
      <c r="N258" s="13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</row>
    <row r="259" spans="1:33" s="30" customFormat="1" ht="14.4" customHeight="1" x14ac:dyDescent="0.25">
      <c r="B259" s="7"/>
      <c r="C259" s="7"/>
      <c r="D259" s="7"/>
      <c r="E259" s="7" t="s">
        <v>46</v>
      </c>
      <c r="F259" s="7" t="s">
        <v>63</v>
      </c>
      <c r="G259" s="7"/>
      <c r="H259" s="7"/>
      <c r="I259" s="7"/>
      <c r="J259" s="7"/>
      <c r="K259" s="7"/>
      <c r="L259" s="38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</row>
    <row r="260" spans="1:33" s="30" customFormat="1" ht="14.4" customHeight="1" x14ac:dyDescent="0.25">
      <c r="B260" s="7"/>
      <c r="C260" s="7"/>
      <c r="D260" s="7"/>
      <c r="E260" s="7" t="s">
        <v>61</v>
      </c>
      <c r="F260" s="7" t="s">
        <v>65</v>
      </c>
      <c r="G260" s="7"/>
      <c r="H260" s="7"/>
      <c r="I260" s="7"/>
      <c r="J260" s="7"/>
      <c r="K260" s="7"/>
      <c r="L260" s="38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</row>
    <row r="261" spans="1:33" s="30" customFormat="1" ht="14.4" customHeight="1" x14ac:dyDescent="0.2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38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</row>
    <row r="262" spans="1:33" s="30" customFormat="1" ht="14.4" customHeight="1" x14ac:dyDescent="0.25">
      <c r="B262" s="13" t="s">
        <v>47</v>
      </c>
      <c r="C262" s="7"/>
      <c r="D262" s="7"/>
      <c r="E262" s="7"/>
      <c r="F262" s="7"/>
      <c r="G262" s="7"/>
      <c r="H262" s="7"/>
      <c r="I262" s="7"/>
      <c r="J262" s="7"/>
      <c r="K262" s="7"/>
      <c r="L262" s="38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</row>
    <row r="263" spans="1:33" s="30" customFormat="1" ht="14.4" customHeight="1" x14ac:dyDescent="0.25">
      <c r="B263" s="36" t="s">
        <v>92</v>
      </c>
      <c r="C263" s="36">
        <v>2021</v>
      </c>
      <c r="D263" s="36">
        <f t="shared" ref="D263" si="136">+C263+1</f>
        <v>2022</v>
      </c>
      <c r="E263" s="36">
        <f t="shared" ref="E263" si="137">+D263+1</f>
        <v>2023</v>
      </c>
      <c r="F263" s="36">
        <f t="shared" ref="F263" si="138">+E263+1</f>
        <v>2024</v>
      </c>
      <c r="G263" s="36">
        <f t="shared" ref="G263" si="139">+F263+1</f>
        <v>2025</v>
      </c>
      <c r="H263" s="36">
        <f t="shared" ref="H263" si="140">+G263+1</f>
        <v>2026</v>
      </c>
      <c r="I263" s="36">
        <f t="shared" ref="I263" si="141">+H263+1</f>
        <v>2027</v>
      </c>
      <c r="J263" s="36">
        <f t="shared" ref="J263" si="142">+I263+1</f>
        <v>2028</v>
      </c>
      <c r="K263" s="36">
        <f t="shared" ref="K263" si="143">+J263+1</f>
        <v>2029</v>
      </c>
      <c r="L263" s="38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</row>
    <row r="264" spans="1:33" s="30" customFormat="1" ht="14.4" customHeight="1" x14ac:dyDescent="0.25">
      <c r="B264" s="36" t="s">
        <v>85</v>
      </c>
      <c r="C264" s="50">
        <f>$E$253*C243</f>
        <v>0</v>
      </c>
      <c r="D264" s="50">
        <f t="shared" ref="D264:K264" si="144">$E$253*D243</f>
        <v>0</v>
      </c>
      <c r="E264" s="50">
        <f t="shared" si="144"/>
        <v>0</v>
      </c>
      <c r="F264" s="50">
        <f t="shared" si="144"/>
        <v>0</v>
      </c>
      <c r="G264" s="50">
        <f t="shared" si="144"/>
        <v>0</v>
      </c>
      <c r="H264" s="50">
        <f t="shared" si="144"/>
        <v>0</v>
      </c>
      <c r="I264" s="50">
        <f t="shared" si="144"/>
        <v>0</v>
      </c>
      <c r="J264" s="50">
        <f t="shared" si="144"/>
        <v>0</v>
      </c>
      <c r="K264" s="50">
        <f t="shared" si="144"/>
        <v>0</v>
      </c>
      <c r="L264" s="38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</row>
    <row r="265" spans="1:33" s="30" customFormat="1" ht="14.4" customHeight="1" x14ac:dyDescent="0.25">
      <c r="B265" s="7"/>
      <c r="C265" s="7"/>
      <c r="D265" s="7"/>
      <c r="E265" s="11"/>
      <c r="F265" s="11"/>
      <c r="G265" s="11"/>
      <c r="H265" s="11"/>
      <c r="I265" s="11"/>
      <c r="J265" s="11"/>
      <c r="K265" s="11"/>
      <c r="L265" s="38"/>
      <c r="AF265" s="7"/>
      <c r="AG265" s="7"/>
    </row>
    <row r="266" spans="1:33" s="30" customFormat="1" ht="14.4" customHeight="1" x14ac:dyDescent="0.25">
      <c r="B266" s="119" t="s">
        <v>79</v>
      </c>
      <c r="C266" s="119"/>
      <c r="D266" s="7"/>
      <c r="E266" s="11"/>
      <c r="F266" s="11"/>
      <c r="G266" s="11"/>
      <c r="H266" s="11"/>
      <c r="I266" s="11"/>
      <c r="J266" s="11"/>
      <c r="K266" s="11"/>
      <c r="L266" s="38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</row>
    <row r="267" spans="1:33" s="30" customFormat="1" ht="14.4" customHeight="1" x14ac:dyDescent="0.25">
      <c r="B267" s="36" t="s">
        <v>23</v>
      </c>
      <c r="C267" s="47">
        <f>F264</f>
        <v>0</v>
      </c>
      <c r="E267" s="31"/>
      <c r="F267" s="31"/>
      <c r="G267" s="31"/>
      <c r="H267" s="31"/>
      <c r="I267" s="31"/>
      <c r="J267" s="31"/>
      <c r="K267" s="31"/>
      <c r="L267" s="38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</row>
    <row r="268" spans="1:33" ht="14.4" customHeight="1" x14ac:dyDescent="0.25">
      <c r="A268" s="30"/>
      <c r="B268" s="36" t="s">
        <v>24</v>
      </c>
      <c r="C268" s="47">
        <f>L264</f>
        <v>0</v>
      </c>
      <c r="E268" s="11"/>
      <c r="F268" s="11"/>
      <c r="G268" s="11"/>
      <c r="H268" s="11"/>
      <c r="I268" s="11"/>
      <c r="J268" s="11"/>
      <c r="K268" s="11"/>
      <c r="L268" s="38"/>
    </row>
    <row r="269" spans="1:33" x14ac:dyDescent="0.25">
      <c r="A269" s="30"/>
      <c r="E269" s="11"/>
      <c r="F269" s="11"/>
      <c r="G269" s="11"/>
      <c r="H269" s="11"/>
      <c r="I269" s="11"/>
      <c r="J269" s="11"/>
      <c r="K269" s="11"/>
      <c r="L269" s="38"/>
    </row>
    <row r="270" spans="1:33" x14ac:dyDescent="0.25">
      <c r="A270" s="30"/>
      <c r="L270" s="38"/>
    </row>
    <row r="271" spans="1:33" x14ac:dyDescent="0.25">
      <c r="A271" s="30"/>
      <c r="B271" s="13" t="s">
        <v>63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38"/>
    </row>
    <row r="272" spans="1:33" x14ac:dyDescent="0.25">
      <c r="A272" s="30"/>
      <c r="B272" s="36" t="s">
        <v>92</v>
      </c>
      <c r="C272" s="36">
        <v>2021</v>
      </c>
      <c r="D272" s="36">
        <f t="shared" ref="D272" si="145">+C272+1</f>
        <v>2022</v>
      </c>
      <c r="E272" s="36">
        <f t="shared" ref="E272" si="146">+D272+1</f>
        <v>2023</v>
      </c>
      <c r="F272" s="36">
        <f t="shared" ref="F272" si="147">+E272+1</f>
        <v>2024</v>
      </c>
      <c r="G272" s="36">
        <f t="shared" ref="G272" si="148">+F272+1</f>
        <v>2025</v>
      </c>
      <c r="H272" s="36">
        <f t="shared" ref="H272" si="149">+G272+1</f>
        <v>2026</v>
      </c>
      <c r="I272" s="36">
        <f t="shared" ref="I272" si="150">+H272+1</f>
        <v>2027</v>
      </c>
      <c r="J272" s="36">
        <f t="shared" ref="J272" si="151">+I272+1</f>
        <v>2028</v>
      </c>
      <c r="K272" s="36">
        <f t="shared" ref="K272" si="152">+J272+1</f>
        <v>2029</v>
      </c>
      <c r="L272" s="38"/>
    </row>
    <row r="273" spans="1:12" x14ac:dyDescent="0.25">
      <c r="A273" s="30"/>
      <c r="B273" s="36" t="s">
        <v>85</v>
      </c>
      <c r="C273" s="50">
        <f>$F$253*C243</f>
        <v>0.40967720741114688</v>
      </c>
      <c r="D273" s="50">
        <f t="shared" ref="D273:K273" si="153">$F$253*D243</f>
        <v>0.40967720741114688</v>
      </c>
      <c r="E273" s="50">
        <f t="shared" si="153"/>
        <v>36.461271459592069</v>
      </c>
      <c r="F273" s="50">
        <f t="shared" si="153"/>
        <v>69.645125259894982</v>
      </c>
      <c r="G273" s="50">
        <f t="shared" si="153"/>
        <v>141.33863655684567</v>
      </c>
      <c r="H273" s="50">
        <f t="shared" si="153"/>
        <v>213.0321478537964</v>
      </c>
      <c r="I273" s="50">
        <f t="shared" si="153"/>
        <v>284.72565915074705</v>
      </c>
      <c r="J273" s="50">
        <f t="shared" si="153"/>
        <v>356.41917044769781</v>
      </c>
      <c r="K273" s="50">
        <f t="shared" si="153"/>
        <v>409.67720741114687</v>
      </c>
      <c r="L273" s="38"/>
    </row>
    <row r="274" spans="1:12" x14ac:dyDescent="0.25">
      <c r="A274" s="30"/>
      <c r="E274" s="11"/>
      <c r="F274" s="11"/>
      <c r="G274" s="11"/>
      <c r="H274" s="11"/>
      <c r="I274" s="11"/>
      <c r="J274" s="11"/>
      <c r="K274" s="11"/>
      <c r="L274" s="38"/>
    </row>
    <row r="275" spans="1:12" x14ac:dyDescent="0.25">
      <c r="A275" s="30"/>
      <c r="B275" s="119" t="s">
        <v>78</v>
      </c>
      <c r="C275" s="119"/>
      <c r="E275" s="11"/>
      <c r="F275" s="11"/>
      <c r="G275" s="11"/>
      <c r="H275" s="11"/>
      <c r="I275" s="11"/>
      <c r="J275" s="11"/>
      <c r="K275" s="11"/>
      <c r="L275" s="38"/>
    </row>
    <row r="276" spans="1:12" x14ac:dyDescent="0.25">
      <c r="A276" s="30"/>
      <c r="B276" s="36" t="s">
        <v>23</v>
      </c>
      <c r="C276" s="47">
        <f>F273</f>
        <v>69.645125259894982</v>
      </c>
      <c r="D276" s="30"/>
      <c r="E276" s="31"/>
      <c r="F276" s="31"/>
      <c r="G276" s="31"/>
      <c r="H276" s="31"/>
      <c r="I276" s="31"/>
      <c r="J276" s="31"/>
      <c r="K276" s="31"/>
      <c r="L276" s="38"/>
    </row>
    <row r="277" spans="1:12" x14ac:dyDescent="0.25">
      <c r="A277" s="30"/>
      <c r="B277" s="36" t="s">
        <v>24</v>
      </c>
      <c r="C277" s="47">
        <f>K273</f>
        <v>409.67720741114687</v>
      </c>
      <c r="E277" s="11"/>
      <c r="F277" s="11"/>
      <c r="G277" s="11"/>
      <c r="H277" s="11"/>
      <c r="I277" s="11"/>
      <c r="J277" s="11"/>
      <c r="K277" s="11"/>
      <c r="L277" s="11"/>
    </row>
    <row r="278" spans="1:12" x14ac:dyDescent="0.25">
      <c r="A278" s="30"/>
      <c r="B278" s="57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x14ac:dyDescent="0.25">
      <c r="A279" s="30"/>
      <c r="B279" s="57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x14ac:dyDescent="0.25">
      <c r="A280" s="30"/>
      <c r="B280" s="57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x14ac:dyDescent="0.25">
      <c r="A281" s="30"/>
      <c r="B281" s="57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</sheetData>
  <mergeCells count="20">
    <mergeCell ref="B39:C39"/>
    <mergeCell ref="B149:C149"/>
    <mergeCell ref="B209:C209"/>
    <mergeCell ref="A231:A232"/>
    <mergeCell ref="A4:A5"/>
    <mergeCell ref="A70:A71"/>
    <mergeCell ref="A124:A125"/>
    <mergeCell ref="A180:A181"/>
    <mergeCell ref="A185:A186"/>
    <mergeCell ref="A14:A15"/>
    <mergeCell ref="A176:A177"/>
    <mergeCell ref="A10:A11"/>
    <mergeCell ref="A66:A67"/>
    <mergeCell ref="A120:A121"/>
    <mergeCell ref="B102:C102"/>
    <mergeCell ref="B256:C256"/>
    <mergeCell ref="B266:C266"/>
    <mergeCell ref="B50:C50"/>
    <mergeCell ref="B275:C275"/>
    <mergeCell ref="B94:C94"/>
  </mergeCells>
  <phoneticPr fontId="28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2B9C7-97D3-4965-89FE-8C0963B7B937}">
  <sheetPr>
    <tabColor rgb="FF002060"/>
  </sheetPr>
  <dimension ref="B2:Y13"/>
  <sheetViews>
    <sheetView workbookViewId="0">
      <selection activeCell="I18" sqref="I18"/>
    </sheetView>
  </sheetViews>
  <sheetFormatPr defaultRowHeight="14.4" x14ac:dyDescent="0.3"/>
  <cols>
    <col min="2" max="3" width="10" customWidth="1"/>
    <col min="4" max="4" width="12.33203125" customWidth="1"/>
    <col min="5" max="5" width="14.77734375" customWidth="1"/>
    <col min="6" max="25" width="13.77734375" customWidth="1"/>
  </cols>
  <sheetData>
    <row r="2" spans="2:25" ht="15" thickBot="1" x14ac:dyDescent="0.35">
      <c r="B2" s="65" t="s">
        <v>77</v>
      </c>
      <c r="C2" s="65"/>
    </row>
    <row r="3" spans="2:25" x14ac:dyDescent="0.3">
      <c r="B3" s="128" t="s">
        <v>19</v>
      </c>
      <c r="C3" s="129"/>
      <c r="D3" s="130"/>
      <c r="E3" s="131" t="s">
        <v>16</v>
      </c>
      <c r="F3" s="17" t="s">
        <v>11</v>
      </c>
      <c r="G3" s="18"/>
      <c r="H3" s="18"/>
      <c r="I3" s="19"/>
      <c r="J3" s="20" t="s">
        <v>12</v>
      </c>
      <c r="K3" s="18"/>
      <c r="L3" s="18"/>
      <c r="M3" s="19"/>
      <c r="N3" s="17" t="s">
        <v>13</v>
      </c>
      <c r="O3" s="18"/>
      <c r="P3" s="18"/>
      <c r="Q3" s="19"/>
      <c r="R3" s="17" t="s">
        <v>14</v>
      </c>
      <c r="S3" s="18"/>
      <c r="T3" s="18"/>
      <c r="U3" s="19"/>
      <c r="V3" s="17" t="s">
        <v>15</v>
      </c>
      <c r="W3" s="18"/>
      <c r="X3" s="18"/>
      <c r="Y3" s="19"/>
    </row>
    <row r="4" spans="2:25" ht="15" thickBot="1" x14ac:dyDescent="0.35">
      <c r="B4" s="28" t="s">
        <v>18</v>
      </c>
      <c r="C4" s="93" t="s">
        <v>38</v>
      </c>
      <c r="D4" s="29" t="s">
        <v>10</v>
      </c>
      <c r="E4" s="132"/>
      <c r="F4" s="74">
        <v>2020</v>
      </c>
      <c r="G4" s="75">
        <v>2021</v>
      </c>
      <c r="H4" s="75">
        <v>2022</v>
      </c>
      <c r="I4" s="76">
        <v>2023</v>
      </c>
      <c r="J4" s="24">
        <v>2020</v>
      </c>
      <c r="K4" s="22">
        <v>2021</v>
      </c>
      <c r="L4" s="22">
        <v>2022</v>
      </c>
      <c r="M4" s="23">
        <v>2023</v>
      </c>
      <c r="N4" s="21">
        <v>2020</v>
      </c>
      <c r="O4" s="22">
        <v>2021</v>
      </c>
      <c r="P4" s="22">
        <v>2022</v>
      </c>
      <c r="Q4" s="23">
        <v>2023</v>
      </c>
      <c r="R4" s="21">
        <v>2020</v>
      </c>
      <c r="S4" s="22">
        <v>2021</v>
      </c>
      <c r="T4" s="22">
        <v>2022</v>
      </c>
      <c r="U4" s="23">
        <v>2023</v>
      </c>
      <c r="V4" s="21">
        <v>2020</v>
      </c>
      <c r="W4" s="22">
        <v>2021</v>
      </c>
      <c r="X4" s="22">
        <v>2022</v>
      </c>
      <c r="Y4" s="23">
        <v>2023</v>
      </c>
    </row>
    <row r="5" spans="2:25" ht="15" thickBot="1" x14ac:dyDescent="0.35">
      <c r="B5" s="96" t="s">
        <v>54</v>
      </c>
      <c r="C5" s="97">
        <v>4</v>
      </c>
      <c r="D5" s="98" t="s">
        <v>17</v>
      </c>
      <c r="E5" s="99">
        <v>467</v>
      </c>
      <c r="F5" s="100">
        <f>J5/$E$5</f>
        <v>0.26608653396011045</v>
      </c>
      <c r="G5" s="100">
        <f t="shared" ref="G5:I5" si="0">K5/$E$5</f>
        <v>0.38012361994301497</v>
      </c>
      <c r="H5" s="100">
        <f t="shared" si="0"/>
        <v>0.38012361994301497</v>
      </c>
      <c r="I5" s="100">
        <f t="shared" si="0"/>
        <v>0.38012361994301497</v>
      </c>
      <c r="J5" s="103">
        <v>124.26241135937158</v>
      </c>
      <c r="K5" s="104">
        <v>177.51773051338799</v>
      </c>
      <c r="L5" s="104">
        <v>177.51773051338799</v>
      </c>
      <c r="M5" s="105">
        <v>177.51773051338799</v>
      </c>
      <c r="N5" s="103">
        <v>0</v>
      </c>
      <c r="O5" s="104">
        <v>0</v>
      </c>
      <c r="P5" s="104">
        <v>0</v>
      </c>
      <c r="Q5" s="105">
        <v>0</v>
      </c>
      <c r="R5" s="103">
        <v>124.26241135937158</v>
      </c>
      <c r="S5" s="104">
        <v>177.51773051338799</v>
      </c>
      <c r="T5" s="104">
        <v>177.51773051338799</v>
      </c>
      <c r="U5" s="105">
        <v>177.51773051338799</v>
      </c>
      <c r="V5" s="103">
        <v>0</v>
      </c>
      <c r="W5" s="104">
        <v>0</v>
      </c>
      <c r="X5" s="104">
        <v>0</v>
      </c>
      <c r="Y5" s="106">
        <v>0</v>
      </c>
    </row>
    <row r="6" spans="2:25" ht="15" thickBot="1" x14ac:dyDescent="0.35">
      <c r="B6" s="111" t="s">
        <v>55</v>
      </c>
      <c r="C6" s="97">
        <v>4</v>
      </c>
      <c r="D6" s="98" t="s">
        <v>17</v>
      </c>
      <c r="E6" s="99">
        <v>4574</v>
      </c>
      <c r="F6" s="100">
        <f>J6/$E$6</f>
        <v>0.52547234740082416</v>
      </c>
      <c r="G6" s="101">
        <f>K6/$E$6</f>
        <v>0.61639221282322143</v>
      </c>
      <c r="H6" s="101">
        <f>L6/$E$6</f>
        <v>0.76957567857614662</v>
      </c>
      <c r="I6" s="102">
        <f>M6/$E$6</f>
        <v>0.98303465296746573</v>
      </c>
      <c r="J6" s="103">
        <v>2403.5105170113698</v>
      </c>
      <c r="K6" s="104">
        <v>2819.377981453415</v>
      </c>
      <c r="L6" s="104">
        <v>3520.0391538072945</v>
      </c>
      <c r="M6" s="105">
        <v>4496.4005026731884</v>
      </c>
      <c r="N6" s="103">
        <v>2071</v>
      </c>
      <c r="O6" s="104">
        <v>2071</v>
      </c>
      <c r="P6" s="104">
        <v>2071</v>
      </c>
      <c r="Q6" s="105">
        <v>2071</v>
      </c>
      <c r="R6" s="103">
        <v>332.5105170113697</v>
      </c>
      <c r="S6" s="104">
        <v>748.37798145341492</v>
      </c>
      <c r="T6" s="104">
        <v>835.0391538072945</v>
      </c>
      <c r="U6" s="105">
        <v>878.39228912082683</v>
      </c>
      <c r="V6" s="103">
        <v>0</v>
      </c>
      <c r="W6" s="104">
        <v>0</v>
      </c>
      <c r="X6" s="104">
        <v>614</v>
      </c>
      <c r="Y6" s="106">
        <v>1547.0082135523614</v>
      </c>
    </row>
    <row r="7" spans="2:25" ht="15" thickBot="1" x14ac:dyDescent="0.35">
      <c r="B7" s="96" t="s">
        <v>61</v>
      </c>
      <c r="C7" s="97">
        <v>4</v>
      </c>
      <c r="D7" s="98" t="s">
        <v>17</v>
      </c>
      <c r="E7" s="99">
        <v>25329</v>
      </c>
      <c r="F7" s="100">
        <f>J7/$E$7</f>
        <v>8.9379361833452728E-2</v>
      </c>
      <c r="G7" s="100">
        <f t="shared" ref="G7:I7" si="1">K7/$E$7</f>
        <v>0.16670638123123285</v>
      </c>
      <c r="H7" s="100">
        <f t="shared" si="1"/>
        <v>0.2250101979267897</v>
      </c>
      <c r="I7" s="100">
        <f t="shared" si="1"/>
        <v>0.23085432785602567</v>
      </c>
      <c r="J7" s="103">
        <v>2263.889855879524</v>
      </c>
      <c r="K7" s="104">
        <v>4222.5059302058971</v>
      </c>
      <c r="L7" s="104">
        <v>5699.2833032876561</v>
      </c>
      <c r="M7" s="105">
        <v>5847.3092702652739</v>
      </c>
      <c r="N7" s="103">
        <v>0</v>
      </c>
      <c r="O7" s="104">
        <v>0</v>
      </c>
      <c r="P7" s="104">
        <v>0</v>
      </c>
      <c r="Q7" s="105">
        <v>0</v>
      </c>
      <c r="R7" s="103">
        <v>2263.889855879524</v>
      </c>
      <c r="S7" s="104">
        <v>4222.5059302058971</v>
      </c>
      <c r="T7" s="104">
        <v>5699.2833032876561</v>
      </c>
      <c r="U7" s="105">
        <v>5847.3092702652739</v>
      </c>
      <c r="V7" s="103">
        <v>0</v>
      </c>
      <c r="W7" s="104">
        <v>0</v>
      </c>
      <c r="X7" s="104">
        <v>0</v>
      </c>
      <c r="Y7" s="106">
        <v>0</v>
      </c>
    </row>
    <row r="9" spans="2:25" ht="15" thickBot="1" x14ac:dyDescent="0.35">
      <c r="B9" s="65" t="s">
        <v>34</v>
      </c>
      <c r="C9" s="65"/>
    </row>
    <row r="10" spans="2:25" x14ac:dyDescent="0.3">
      <c r="B10" s="128" t="s">
        <v>19</v>
      </c>
      <c r="C10" s="129"/>
      <c r="D10" s="130"/>
      <c r="E10" s="133" t="s">
        <v>16</v>
      </c>
      <c r="F10" s="17" t="s">
        <v>11</v>
      </c>
      <c r="G10" s="18"/>
      <c r="H10" s="18"/>
      <c r="I10" s="19"/>
      <c r="J10" s="20" t="s">
        <v>12</v>
      </c>
      <c r="K10" s="18"/>
      <c r="L10" s="18"/>
      <c r="M10" s="19"/>
      <c r="N10" s="17" t="s">
        <v>13</v>
      </c>
      <c r="O10" s="18"/>
      <c r="P10" s="18"/>
      <c r="Q10" s="19"/>
      <c r="R10" s="17" t="s">
        <v>14</v>
      </c>
      <c r="S10" s="18"/>
      <c r="T10" s="18"/>
      <c r="U10" s="19"/>
      <c r="V10" s="17" t="s">
        <v>15</v>
      </c>
      <c r="W10" s="18"/>
      <c r="X10" s="18"/>
      <c r="Y10" s="19"/>
    </row>
    <row r="11" spans="2:25" ht="15" thickBot="1" x14ac:dyDescent="0.35">
      <c r="B11" s="28" t="s">
        <v>18</v>
      </c>
      <c r="C11" s="93"/>
      <c r="D11" s="29" t="s">
        <v>10</v>
      </c>
      <c r="E11" s="134"/>
      <c r="F11" s="21">
        <v>2020</v>
      </c>
      <c r="G11" s="22">
        <v>2021</v>
      </c>
      <c r="H11" s="22">
        <v>2022</v>
      </c>
      <c r="I11" s="23">
        <v>2023</v>
      </c>
      <c r="J11" s="24">
        <v>2020</v>
      </c>
      <c r="K11" s="22">
        <v>2021</v>
      </c>
      <c r="L11" s="22">
        <v>2022</v>
      </c>
      <c r="M11" s="23">
        <v>2023</v>
      </c>
      <c r="N11" s="21">
        <v>2020</v>
      </c>
      <c r="O11" s="22">
        <v>2021</v>
      </c>
      <c r="P11" s="22">
        <v>2022</v>
      </c>
      <c r="Q11" s="23">
        <v>2023</v>
      </c>
      <c r="R11" s="21">
        <v>2020</v>
      </c>
      <c r="S11" s="22">
        <v>2021</v>
      </c>
      <c r="T11" s="22">
        <v>2022</v>
      </c>
      <c r="U11" s="23">
        <v>2023</v>
      </c>
      <c r="V11" s="21">
        <v>2020</v>
      </c>
      <c r="W11" s="22">
        <v>2021</v>
      </c>
      <c r="X11" s="22">
        <v>2022</v>
      </c>
      <c r="Y11" s="23">
        <v>2023</v>
      </c>
    </row>
    <row r="12" spans="2:25" x14ac:dyDescent="0.3">
      <c r="B12" s="69" t="s">
        <v>30</v>
      </c>
      <c r="C12" s="94">
        <v>2</v>
      </c>
      <c r="D12" s="68" t="s">
        <v>33</v>
      </c>
      <c r="E12" s="87">
        <v>0</v>
      </c>
      <c r="F12" s="67">
        <v>20.774355595095482</v>
      </c>
      <c r="G12" s="66">
        <v>83.097422380381914</v>
      </c>
      <c r="H12" s="66">
        <v>119.78086774859315</v>
      </c>
      <c r="I12" s="77">
        <v>0</v>
      </c>
      <c r="J12" s="79">
        <v>0</v>
      </c>
      <c r="K12" s="78">
        <v>0.83097422380381925</v>
      </c>
      <c r="L12" s="78">
        <v>3.3238968952152765</v>
      </c>
      <c r="M12" s="81">
        <v>4.7912347099437262</v>
      </c>
      <c r="N12" s="79">
        <v>0</v>
      </c>
      <c r="O12" s="78">
        <v>0</v>
      </c>
      <c r="P12" s="78">
        <v>0</v>
      </c>
      <c r="Q12" s="81">
        <v>0</v>
      </c>
      <c r="R12" s="79">
        <v>0</v>
      </c>
      <c r="S12" s="78">
        <v>0.83097422380381925</v>
      </c>
      <c r="T12" s="78">
        <v>3.3238968952152765</v>
      </c>
      <c r="U12" s="81">
        <v>3.4426074986158222</v>
      </c>
      <c r="V12" s="79">
        <v>0</v>
      </c>
      <c r="W12" s="78">
        <v>0</v>
      </c>
      <c r="X12" s="78">
        <v>0</v>
      </c>
      <c r="Y12" s="80">
        <v>1.3486272113279043</v>
      </c>
    </row>
    <row r="13" spans="2:25" ht="15" thickBot="1" x14ac:dyDescent="0.35">
      <c r="B13" s="82" t="s">
        <v>30</v>
      </c>
      <c r="C13" s="95">
        <v>2</v>
      </c>
      <c r="D13" s="83" t="s">
        <v>17</v>
      </c>
      <c r="E13" s="88">
        <v>0</v>
      </c>
      <c r="F13" s="84">
        <v>20.774355595095482</v>
      </c>
      <c r="G13" s="85">
        <v>83.097422380381929</v>
      </c>
      <c r="H13" s="85">
        <v>121.3287899423698</v>
      </c>
      <c r="I13" s="86">
        <v>0</v>
      </c>
      <c r="J13" s="73">
        <v>0</v>
      </c>
      <c r="K13" s="70">
        <v>5.8168195666267346</v>
      </c>
      <c r="L13" s="70">
        <v>23.267278266506938</v>
      </c>
      <c r="M13" s="71">
        <v>33.972061183863545</v>
      </c>
      <c r="N13" s="73">
        <v>0</v>
      </c>
      <c r="O13" s="70">
        <v>0</v>
      </c>
      <c r="P13" s="70">
        <v>0</v>
      </c>
      <c r="Q13" s="71">
        <v>0</v>
      </c>
      <c r="R13" s="73">
        <v>0</v>
      </c>
      <c r="S13" s="70">
        <v>5.8168195666267346</v>
      </c>
      <c r="T13" s="70">
        <v>23.267278266506938</v>
      </c>
      <c r="U13" s="71">
        <v>24.098252490310756</v>
      </c>
      <c r="V13" s="73">
        <v>0</v>
      </c>
      <c r="W13" s="70">
        <v>0</v>
      </c>
      <c r="X13" s="70">
        <v>0</v>
      </c>
      <c r="Y13" s="72">
        <v>9.8738086935527907</v>
      </c>
    </row>
  </sheetData>
  <mergeCells count="4">
    <mergeCell ref="B3:D3"/>
    <mergeCell ref="E3:E4"/>
    <mergeCell ref="B10:D10"/>
    <mergeCell ref="E10:E11"/>
  </mergeCells>
  <phoneticPr fontId="2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C9A42-F3DD-4A3F-B7BC-084673F61EBF}">
  <dimension ref="C2:F6"/>
  <sheetViews>
    <sheetView workbookViewId="0">
      <selection activeCell="D12" sqref="D12"/>
    </sheetView>
  </sheetViews>
  <sheetFormatPr defaultRowHeight="14.4" x14ac:dyDescent="0.3"/>
  <cols>
    <col min="3" max="3" width="7.6640625" customWidth="1"/>
    <col min="4" max="4" width="28.6640625" customWidth="1"/>
    <col min="5" max="5" width="44.5546875" customWidth="1"/>
  </cols>
  <sheetData>
    <row r="2" spans="3:6" ht="15" thickBot="1" x14ac:dyDescent="0.35"/>
    <row r="3" spans="3:6" ht="27" thickBot="1" x14ac:dyDescent="0.35">
      <c r="C3" s="5" t="s">
        <v>22</v>
      </c>
      <c r="D3" s="90" t="s">
        <v>20</v>
      </c>
      <c r="E3" s="91" t="s">
        <v>21</v>
      </c>
      <c r="F3" s="91" t="s">
        <v>36</v>
      </c>
    </row>
    <row r="4" spans="3:6" ht="79.8" thickBot="1" x14ac:dyDescent="0.35">
      <c r="C4" s="3">
        <v>1</v>
      </c>
      <c r="D4" s="4" t="s">
        <v>51</v>
      </c>
      <c r="E4" s="4" t="s">
        <v>81</v>
      </c>
      <c r="F4" s="113" t="s">
        <v>82</v>
      </c>
    </row>
    <row r="5" spans="3:6" ht="27" thickBot="1" x14ac:dyDescent="0.35">
      <c r="C5" s="1">
        <v>2</v>
      </c>
      <c r="D5" s="2" t="s">
        <v>63</v>
      </c>
      <c r="E5" s="2" t="s">
        <v>64</v>
      </c>
      <c r="F5" s="92" t="s">
        <v>82</v>
      </c>
    </row>
    <row r="6" spans="3:6" ht="53.4" thickBot="1" x14ac:dyDescent="0.35">
      <c r="C6" s="3">
        <v>3</v>
      </c>
      <c r="D6" s="4" t="s">
        <v>73</v>
      </c>
      <c r="E6" s="4" t="s">
        <v>35</v>
      </c>
      <c r="F6" s="11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CDF</vt:lpstr>
      <vt:lpstr>Indicatori</vt:lpstr>
      <vt:lpstr>Match indicatori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2020-11-17T14:22:29Z</dcterms:created>
  <dcterms:modified xsi:type="dcterms:W3CDTF">2021-02-02T18:51:19Z</dcterms:modified>
</cp:coreProperties>
</file>