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dmin\Desktop\Extensie instrument de prognoza Tema E\"/>
    </mc:Choice>
  </mc:AlternateContent>
  <xr:revisionPtr revIDLastSave="0" documentId="13_ncr:1_{992C0B57-EDD6-4D52-8EEB-403B954A418E}" xr6:coauthVersionLast="46" xr6:coauthVersionMax="46" xr10:uidLastSave="{00000000-0000-0000-0000-000000000000}"/>
  <bookViews>
    <workbookView xWindow="-108" yWindow="-108" windowWidth="23256" windowHeight="12576" xr2:uid="{AB8E4C52-A769-45E2-9E8B-33248A3A6FF1}"/>
  </bookViews>
  <sheets>
    <sheet name="CDF" sheetId="1" r:id="rId1"/>
    <sheet name="Indicatori" sheetId="2" r:id="rId2"/>
    <sheet name="Match indicator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H17" i="2"/>
  <c r="I17" i="2"/>
  <c r="F17" i="2"/>
  <c r="E342" i="1" l="1"/>
  <c r="G179" i="1"/>
  <c r="D129" i="1" l="1"/>
  <c r="E129" i="1" s="1"/>
  <c r="F129" i="1" s="1"/>
  <c r="G129" i="1" s="1"/>
  <c r="H129" i="1" s="1"/>
  <c r="I129" i="1" s="1"/>
  <c r="J129" i="1" s="1"/>
  <c r="K129" i="1" s="1"/>
  <c r="G16" i="2"/>
  <c r="H16" i="2"/>
  <c r="I16" i="2"/>
  <c r="F16" i="2"/>
  <c r="E386" i="1"/>
  <c r="C325" i="1"/>
  <c r="E281" i="1" l="1"/>
  <c r="E282" i="1" s="1"/>
  <c r="G11" i="2"/>
  <c r="H11" i="2"/>
  <c r="I11" i="2"/>
  <c r="F11" i="2"/>
  <c r="G10" i="2"/>
  <c r="H10" i="2"/>
  <c r="I10" i="2"/>
  <c r="F10" i="2"/>
  <c r="G12" i="2"/>
  <c r="H12" i="2"/>
  <c r="I12" i="2"/>
  <c r="F12" i="2"/>
  <c r="G13" i="2"/>
  <c r="H13" i="2"/>
  <c r="I13" i="2"/>
  <c r="F13" i="2"/>
  <c r="G15" i="2"/>
  <c r="H15" i="2"/>
  <c r="I15" i="2"/>
  <c r="F15" i="2"/>
  <c r="G14" i="2"/>
  <c r="H14" i="2"/>
  <c r="I14" i="2"/>
  <c r="F14" i="2"/>
  <c r="D301" i="1"/>
  <c r="E301" i="1" s="1"/>
  <c r="F301" i="1" s="1"/>
  <c r="G301" i="1" s="1"/>
  <c r="H301" i="1" s="1"/>
  <c r="I301" i="1" s="1"/>
  <c r="J301" i="1" s="1"/>
  <c r="K301" i="1" s="1"/>
  <c r="D282" i="1"/>
  <c r="C282" i="1"/>
  <c r="I277" i="1"/>
  <c r="H277" i="1"/>
  <c r="G277" i="1"/>
  <c r="F277" i="1"/>
  <c r="E277" i="1"/>
  <c r="D277" i="1"/>
  <c r="C277" i="1"/>
  <c r="D271" i="1"/>
  <c r="E271" i="1" s="1"/>
  <c r="F271" i="1" s="1"/>
  <c r="G271" i="1" s="1"/>
  <c r="H271" i="1" s="1"/>
  <c r="I271" i="1" s="1"/>
  <c r="J271" i="1" s="1"/>
  <c r="K271" i="1" s="1"/>
  <c r="D267" i="1"/>
  <c r="E267" i="1" s="1"/>
  <c r="F267" i="1" s="1"/>
  <c r="G267" i="1" s="1"/>
  <c r="H267" i="1" s="1"/>
  <c r="I267" i="1" s="1"/>
  <c r="J267" i="1" s="1"/>
  <c r="K267" i="1" s="1"/>
  <c r="L267" i="1" s="1"/>
  <c r="C264" i="1"/>
  <c r="C265" i="1" s="1"/>
  <c r="D239" i="1"/>
  <c r="E239" i="1" s="1"/>
  <c r="F239" i="1" s="1"/>
  <c r="G239" i="1" s="1"/>
  <c r="H239" i="1" s="1"/>
  <c r="I239" i="1" s="1"/>
  <c r="J239" i="1" s="1"/>
  <c r="K239" i="1" s="1"/>
  <c r="D230" i="1"/>
  <c r="E230" i="1" s="1"/>
  <c r="F230" i="1" s="1"/>
  <c r="G230" i="1" s="1"/>
  <c r="H230" i="1" s="1"/>
  <c r="I230" i="1" s="1"/>
  <c r="J230" i="1" s="1"/>
  <c r="K230" i="1" s="1"/>
  <c r="H179" i="1"/>
  <c r="H180" i="1" s="1"/>
  <c r="F179" i="1"/>
  <c r="F180" i="1" s="1"/>
  <c r="E179" i="1"/>
  <c r="E180" i="1" s="1"/>
  <c r="G180" i="1"/>
  <c r="D180" i="1"/>
  <c r="C180" i="1"/>
  <c r="I175" i="1"/>
  <c r="H175" i="1"/>
  <c r="G175" i="1"/>
  <c r="F175" i="1"/>
  <c r="E175" i="1"/>
  <c r="D175" i="1"/>
  <c r="C175" i="1"/>
  <c r="D169" i="1"/>
  <c r="E169" i="1" s="1"/>
  <c r="F169" i="1" s="1"/>
  <c r="G169" i="1" s="1"/>
  <c r="H169" i="1" s="1"/>
  <c r="I169" i="1" s="1"/>
  <c r="J169" i="1" s="1"/>
  <c r="K169" i="1" s="1"/>
  <c r="D165" i="1"/>
  <c r="E165" i="1" s="1"/>
  <c r="F165" i="1" s="1"/>
  <c r="G165" i="1" s="1"/>
  <c r="H165" i="1" s="1"/>
  <c r="I165" i="1" s="1"/>
  <c r="J165" i="1" s="1"/>
  <c r="K165" i="1" s="1"/>
  <c r="L165" i="1" s="1"/>
  <c r="D221" i="1"/>
  <c r="E221" i="1" s="1"/>
  <c r="F221" i="1" s="1"/>
  <c r="G221" i="1" s="1"/>
  <c r="H221" i="1" s="1"/>
  <c r="I221" i="1" s="1"/>
  <c r="J221" i="1" s="1"/>
  <c r="K221" i="1" s="1"/>
  <c r="D212" i="1"/>
  <c r="E212" i="1" s="1"/>
  <c r="F212" i="1" s="1"/>
  <c r="G212" i="1" s="1"/>
  <c r="H212" i="1" s="1"/>
  <c r="I212" i="1" s="1"/>
  <c r="J212" i="1" s="1"/>
  <c r="K212" i="1" s="1"/>
  <c r="D203" i="1"/>
  <c r="E203" i="1" s="1"/>
  <c r="F203" i="1" s="1"/>
  <c r="G203" i="1" s="1"/>
  <c r="H203" i="1" s="1"/>
  <c r="I203" i="1" s="1"/>
  <c r="J203" i="1" s="1"/>
  <c r="K203" i="1" s="1"/>
  <c r="C161" i="1"/>
  <c r="G114" i="1"/>
  <c r="G115" i="1" s="1"/>
  <c r="F114" i="1"/>
  <c r="F115" i="1" s="1"/>
  <c r="E114" i="1"/>
  <c r="G9" i="2"/>
  <c r="H9" i="2"/>
  <c r="I9" i="2"/>
  <c r="F9" i="2"/>
  <c r="G8" i="2"/>
  <c r="H8" i="2"/>
  <c r="I8" i="2"/>
  <c r="F8" i="2"/>
  <c r="D147" i="1"/>
  <c r="E147" i="1" s="1"/>
  <c r="F147" i="1" s="1"/>
  <c r="G147" i="1" s="1"/>
  <c r="H147" i="1" s="1"/>
  <c r="I147" i="1" s="1"/>
  <c r="J147" i="1" s="1"/>
  <c r="K147" i="1" s="1"/>
  <c r="C53" i="1"/>
  <c r="C97" i="1"/>
  <c r="E71" i="1"/>
  <c r="G7" i="2"/>
  <c r="H7" i="2"/>
  <c r="I7" i="2"/>
  <c r="F7" i="2"/>
  <c r="G6" i="2"/>
  <c r="H6" i="2"/>
  <c r="I6" i="2"/>
  <c r="F6" i="2"/>
  <c r="E24" i="1"/>
  <c r="G5" i="2"/>
  <c r="H5" i="2"/>
  <c r="I5" i="2"/>
  <c r="F5" i="2"/>
  <c r="C7" i="1"/>
  <c r="E272" i="1" l="1"/>
  <c r="I272" i="1"/>
  <c r="I302" i="1" s="1"/>
  <c r="K272" i="1"/>
  <c r="K302" i="1" s="1"/>
  <c r="C306" i="1" s="1"/>
  <c r="H272" i="1"/>
  <c r="C272" i="1"/>
  <c r="C302" i="1" s="1"/>
  <c r="F272" i="1"/>
  <c r="F293" i="1" s="1"/>
  <c r="J272" i="1"/>
  <c r="G272" i="1"/>
  <c r="D272" i="1"/>
  <c r="E72" i="1"/>
  <c r="C162" i="1"/>
  <c r="K293" i="1" l="1"/>
  <c r="C297" i="1" s="1"/>
  <c r="C293" i="1"/>
  <c r="E170" i="1"/>
  <c r="E204" i="1" s="1"/>
  <c r="J170" i="1"/>
  <c r="D170" i="1"/>
  <c r="D204" i="1" s="1"/>
  <c r="F170" i="1"/>
  <c r="C170" i="1"/>
  <c r="G170" i="1"/>
  <c r="I170" i="1"/>
  <c r="K170" i="1"/>
  <c r="H170" i="1"/>
  <c r="D79" i="1"/>
  <c r="E79" i="1" s="1"/>
  <c r="F79" i="1" s="1"/>
  <c r="G79" i="1" s="1"/>
  <c r="H79" i="1" s="1"/>
  <c r="I79" i="1" s="1"/>
  <c r="J79" i="1" s="1"/>
  <c r="K79" i="1" s="1"/>
  <c r="D72" i="1"/>
  <c r="C72" i="1"/>
  <c r="I67" i="1"/>
  <c r="H67" i="1"/>
  <c r="G67" i="1"/>
  <c r="F67" i="1"/>
  <c r="E67" i="1"/>
  <c r="D67" i="1"/>
  <c r="C67" i="1"/>
  <c r="D61" i="1"/>
  <c r="E61" i="1" s="1"/>
  <c r="F61" i="1" s="1"/>
  <c r="G61" i="1" s="1"/>
  <c r="H61" i="1" s="1"/>
  <c r="I61" i="1" s="1"/>
  <c r="J61" i="1" s="1"/>
  <c r="K61" i="1" s="1"/>
  <c r="D57" i="1"/>
  <c r="E57" i="1" s="1"/>
  <c r="F57" i="1" s="1"/>
  <c r="G57" i="1" s="1"/>
  <c r="H57" i="1" s="1"/>
  <c r="I57" i="1" s="1"/>
  <c r="J57" i="1" s="1"/>
  <c r="K57" i="1" s="1"/>
  <c r="L57" i="1" s="1"/>
  <c r="C54" i="1"/>
  <c r="C369" i="1"/>
  <c r="C370" i="1" s="1"/>
  <c r="D394" i="1"/>
  <c r="E394" i="1" s="1"/>
  <c r="F394" i="1" s="1"/>
  <c r="G394" i="1" s="1"/>
  <c r="H394" i="1" s="1"/>
  <c r="I394" i="1" s="1"/>
  <c r="J394" i="1" s="1"/>
  <c r="K394" i="1" s="1"/>
  <c r="D350" i="1"/>
  <c r="E350" i="1" s="1"/>
  <c r="F350" i="1" s="1"/>
  <c r="G350" i="1" s="1"/>
  <c r="H350" i="1" s="1"/>
  <c r="I350" i="1" s="1"/>
  <c r="J350" i="1" s="1"/>
  <c r="K350" i="1" s="1"/>
  <c r="F377" i="1" l="1"/>
  <c r="G377" i="1"/>
  <c r="J377" i="1"/>
  <c r="H377" i="1"/>
  <c r="D377" i="1"/>
  <c r="E377" i="1"/>
  <c r="K377" i="1"/>
  <c r="C377" i="1"/>
  <c r="I377" i="1"/>
  <c r="H62" i="1"/>
  <c r="H80" i="1" s="1"/>
  <c r="G62" i="1"/>
  <c r="G80" i="1" s="1"/>
  <c r="I62" i="1"/>
  <c r="J62" i="1"/>
  <c r="D62" i="1"/>
  <c r="D80" i="1" s="1"/>
  <c r="C62" i="1"/>
  <c r="C80" i="1" s="1"/>
  <c r="E62" i="1"/>
  <c r="E80" i="1" s="1"/>
  <c r="F62" i="1"/>
  <c r="F80" i="1" s="1"/>
  <c r="K62" i="1"/>
  <c r="K80" i="1" s="1"/>
  <c r="C84" i="1" s="1"/>
  <c r="I231" i="1"/>
  <c r="I240" i="1"/>
  <c r="K231" i="1"/>
  <c r="C235" i="1" s="1"/>
  <c r="K240" i="1"/>
  <c r="C244" i="1" s="1"/>
  <c r="C240" i="1"/>
  <c r="G231" i="1"/>
  <c r="G240" i="1"/>
  <c r="E231" i="1"/>
  <c r="E240" i="1"/>
  <c r="F231" i="1"/>
  <c r="F240" i="1"/>
  <c r="C243" i="1" s="1"/>
  <c r="H231" i="1"/>
  <c r="H240" i="1"/>
  <c r="D231" i="1"/>
  <c r="D240" i="1"/>
  <c r="J231" i="1"/>
  <c r="J240" i="1"/>
  <c r="I80" i="1"/>
  <c r="J80" i="1"/>
  <c r="D292" i="1" l="1"/>
  <c r="E292" i="1" s="1"/>
  <c r="F292" i="1" s="1"/>
  <c r="G292" i="1" s="1"/>
  <c r="H292" i="1" s="1"/>
  <c r="I292" i="1" s="1"/>
  <c r="J292" i="1" s="1"/>
  <c r="K292" i="1" s="1"/>
  <c r="J302" i="1" l="1"/>
  <c r="H302" i="1"/>
  <c r="D302" i="1"/>
  <c r="E302" i="1"/>
  <c r="F302" i="1"/>
  <c r="C305" i="1" s="1"/>
  <c r="G302" i="1"/>
  <c r="H293" i="1" l="1"/>
  <c r="D293" i="1"/>
  <c r="G293" i="1"/>
  <c r="I293" i="1"/>
  <c r="E293" i="1"/>
  <c r="J293" i="1"/>
  <c r="E115" i="1" l="1"/>
  <c r="D138" i="1"/>
  <c r="E138" i="1" s="1"/>
  <c r="F138" i="1" s="1"/>
  <c r="G138" i="1" s="1"/>
  <c r="H138" i="1" s="1"/>
  <c r="I138" i="1" s="1"/>
  <c r="J138" i="1" s="1"/>
  <c r="K138" i="1" s="1"/>
  <c r="D33" i="1"/>
  <c r="E33" i="1" s="1"/>
  <c r="F33" i="1" s="1"/>
  <c r="G33" i="1" s="1"/>
  <c r="H33" i="1" s="1"/>
  <c r="I33" i="1" s="1"/>
  <c r="J33" i="1" s="1"/>
  <c r="K33" i="1" s="1"/>
  <c r="E25" i="1" l="1"/>
  <c r="D387" i="1"/>
  <c r="C387" i="1"/>
  <c r="I382" i="1"/>
  <c r="H382" i="1"/>
  <c r="G382" i="1"/>
  <c r="F382" i="1"/>
  <c r="E382" i="1"/>
  <c r="D382" i="1"/>
  <c r="C382" i="1"/>
  <c r="D376" i="1"/>
  <c r="E376" i="1" s="1"/>
  <c r="F376" i="1" s="1"/>
  <c r="G376" i="1" s="1"/>
  <c r="H376" i="1" s="1"/>
  <c r="I376" i="1" s="1"/>
  <c r="J376" i="1" s="1"/>
  <c r="K376" i="1" s="1"/>
  <c r="D372" i="1"/>
  <c r="E372" i="1" s="1"/>
  <c r="F372" i="1" s="1"/>
  <c r="G372" i="1" s="1"/>
  <c r="H372" i="1" s="1"/>
  <c r="I372" i="1" s="1"/>
  <c r="J372" i="1" s="1"/>
  <c r="K372" i="1" s="1"/>
  <c r="L372" i="1" s="1"/>
  <c r="D343" i="1"/>
  <c r="C326" i="1" s="1"/>
  <c r="C343" i="1"/>
  <c r="I338" i="1"/>
  <c r="H338" i="1"/>
  <c r="G338" i="1"/>
  <c r="F338" i="1"/>
  <c r="E338" i="1"/>
  <c r="D338" i="1"/>
  <c r="C338" i="1"/>
  <c r="D332" i="1"/>
  <c r="E332" i="1" s="1"/>
  <c r="F332" i="1" s="1"/>
  <c r="G332" i="1" s="1"/>
  <c r="H332" i="1" s="1"/>
  <c r="I332" i="1" s="1"/>
  <c r="J332" i="1" s="1"/>
  <c r="K332" i="1" s="1"/>
  <c r="D328" i="1"/>
  <c r="E328" i="1" s="1"/>
  <c r="F328" i="1" s="1"/>
  <c r="G328" i="1" s="1"/>
  <c r="H328" i="1" s="1"/>
  <c r="I328" i="1" s="1"/>
  <c r="J328" i="1" s="1"/>
  <c r="K328" i="1" s="1"/>
  <c r="L328" i="1" s="1"/>
  <c r="I20" i="1"/>
  <c r="H20" i="1"/>
  <c r="G20" i="1"/>
  <c r="F20" i="1"/>
  <c r="E20" i="1"/>
  <c r="D20" i="1"/>
  <c r="C20" i="1"/>
  <c r="F333" i="1" l="1"/>
  <c r="G333" i="1"/>
  <c r="J333" i="1"/>
  <c r="I333" i="1"/>
  <c r="C333" i="1"/>
  <c r="C351" i="1" s="1"/>
  <c r="E333" i="1"/>
  <c r="E351" i="1" s="1"/>
  <c r="K333" i="1"/>
  <c r="K351" i="1" s="1"/>
  <c r="C356" i="1" s="1"/>
  <c r="H333" i="1"/>
  <c r="D333" i="1"/>
  <c r="E343" i="1"/>
  <c r="E387" i="1"/>
  <c r="J351" i="1" l="1"/>
  <c r="D351" i="1"/>
  <c r="I395" i="1"/>
  <c r="C395" i="1"/>
  <c r="G351" i="1"/>
  <c r="H351" i="1"/>
  <c r="I351" i="1"/>
  <c r="F351" i="1"/>
  <c r="C355" i="1" s="1"/>
  <c r="D395" i="1"/>
  <c r="E395" i="1"/>
  <c r="F395" i="1"/>
  <c r="C399" i="1" s="1"/>
  <c r="K395" i="1"/>
  <c r="C400" i="1" s="1"/>
  <c r="G395" i="1"/>
  <c r="J395" i="1"/>
  <c r="H395" i="1"/>
  <c r="C296" i="1"/>
  <c r="D25" i="1" l="1"/>
  <c r="C8" i="1" s="1"/>
  <c r="C25" i="1"/>
  <c r="D14" i="1"/>
  <c r="E14" i="1" s="1"/>
  <c r="F14" i="1" s="1"/>
  <c r="G14" i="1" s="1"/>
  <c r="H14" i="1" s="1"/>
  <c r="I14" i="1" s="1"/>
  <c r="J14" i="1" s="1"/>
  <c r="K14" i="1" s="1"/>
  <c r="D10" i="1"/>
  <c r="E10" i="1" s="1"/>
  <c r="D100" i="1"/>
  <c r="E100" i="1" s="1"/>
  <c r="F100" i="1" s="1"/>
  <c r="G100" i="1" s="1"/>
  <c r="H100" i="1" s="1"/>
  <c r="I100" i="1" s="1"/>
  <c r="J100" i="1" s="1"/>
  <c r="K100" i="1" s="1"/>
  <c r="L100" i="1" s="1"/>
  <c r="D104" i="1"/>
  <c r="E104" i="1" s="1"/>
  <c r="F104" i="1" s="1"/>
  <c r="G104" i="1" s="1"/>
  <c r="H104" i="1" s="1"/>
  <c r="I104" i="1" s="1"/>
  <c r="J104" i="1" s="1"/>
  <c r="K104" i="1" s="1"/>
  <c r="C110" i="1"/>
  <c r="D110" i="1"/>
  <c r="E110" i="1"/>
  <c r="F110" i="1"/>
  <c r="G110" i="1"/>
  <c r="H110" i="1"/>
  <c r="I110" i="1"/>
  <c r="C115" i="1"/>
  <c r="D115" i="1"/>
  <c r="C98" i="1" s="1"/>
  <c r="D105" i="1" l="1"/>
  <c r="G105" i="1"/>
  <c r="E105" i="1"/>
  <c r="C105" i="1"/>
  <c r="J105" i="1"/>
  <c r="K105" i="1"/>
  <c r="H105" i="1"/>
  <c r="F105" i="1"/>
  <c r="I105" i="1"/>
  <c r="J15" i="1"/>
  <c r="J34" i="1" s="1"/>
  <c r="I15" i="1"/>
  <c r="I34" i="1" s="1"/>
  <c r="H15" i="1"/>
  <c r="H34" i="1" s="1"/>
  <c r="E15" i="1"/>
  <c r="E34" i="1" s="1"/>
  <c r="F15" i="1"/>
  <c r="F34" i="1" s="1"/>
  <c r="C37" i="1" s="1"/>
  <c r="C15" i="1"/>
  <c r="C34" i="1" s="1"/>
  <c r="D15" i="1"/>
  <c r="D34" i="1" s="1"/>
  <c r="G15" i="1"/>
  <c r="G34" i="1" s="1"/>
  <c r="K15" i="1"/>
  <c r="K34" i="1" s="1"/>
  <c r="C38" i="1" s="1"/>
  <c r="C83" i="1"/>
  <c r="F10" i="1"/>
  <c r="G10" i="1" s="1"/>
  <c r="H10" i="1" s="1"/>
  <c r="I10" i="1" s="1"/>
  <c r="J10" i="1" s="1"/>
  <c r="K10" i="1" s="1"/>
  <c r="L10" i="1" s="1"/>
  <c r="C130" i="1" l="1"/>
  <c r="C139" i="1"/>
  <c r="J130" i="1"/>
  <c r="K130" i="1"/>
  <c r="C134" i="1" s="1"/>
  <c r="F130" i="1"/>
  <c r="C133" i="1" s="1"/>
  <c r="D130" i="1"/>
  <c r="G130" i="1"/>
  <c r="H130" i="1"/>
  <c r="E130" i="1"/>
  <c r="I130" i="1"/>
  <c r="C148" i="1"/>
  <c r="K222" i="1"/>
  <c r="C226" i="1" s="1"/>
  <c r="H222" i="1"/>
  <c r="E222" i="1"/>
  <c r="D222" i="1"/>
  <c r="C231" i="1"/>
  <c r="C222" i="1"/>
  <c r="F222" i="1"/>
  <c r="C225" i="1" s="1"/>
  <c r="C234" i="1"/>
  <c r="G222" i="1"/>
  <c r="I222" i="1"/>
  <c r="J222" i="1"/>
  <c r="F204" i="1"/>
  <c r="C207" i="1" s="1"/>
  <c r="F213" i="1"/>
  <c r="C216" i="1" s="1"/>
  <c r="H204" i="1"/>
  <c r="H213" i="1"/>
  <c r="D213" i="1"/>
  <c r="C204" i="1"/>
  <c r="C213" i="1"/>
  <c r="K213" i="1"/>
  <c r="C217" i="1" s="1"/>
  <c r="K204" i="1"/>
  <c r="C208" i="1" s="1"/>
  <c r="G213" i="1"/>
  <c r="G204" i="1"/>
  <c r="E213" i="1"/>
  <c r="I213" i="1"/>
  <c r="I204" i="1"/>
  <c r="J204" i="1"/>
  <c r="J213" i="1"/>
  <c r="G148" i="1"/>
  <c r="G139" i="1"/>
  <c r="E148" i="1"/>
  <c r="E139" i="1"/>
  <c r="J148" i="1"/>
  <c r="J139" i="1"/>
  <c r="H148" i="1"/>
  <c r="H139" i="1"/>
  <c r="I148" i="1"/>
  <c r="I139" i="1"/>
  <c r="K148" i="1"/>
  <c r="C152" i="1" s="1"/>
  <c r="K139" i="1"/>
  <c r="C143" i="1" s="1"/>
  <c r="F148" i="1"/>
  <c r="C151" i="1" s="1"/>
  <c r="F139" i="1"/>
  <c r="C142" i="1" s="1"/>
  <c r="D148" i="1"/>
  <c r="D139" i="1"/>
</calcChain>
</file>

<file path=xl/sharedStrings.xml><?xml version="1.0" encoding="utf-8"?>
<sst xmlns="http://schemas.openxmlformats.org/spreadsheetml/2006/main" count="458" uniqueCount="140">
  <si>
    <t>Buget</t>
  </si>
  <si>
    <t>Total Proiecte</t>
  </si>
  <si>
    <t>CDF</t>
  </si>
  <si>
    <t>t+0</t>
  </si>
  <si>
    <t>t+1</t>
  </si>
  <si>
    <t>t+2</t>
  </si>
  <si>
    <t>t+3</t>
  </si>
  <si>
    <t>t+4</t>
  </si>
  <si>
    <t>t+5</t>
  </si>
  <si>
    <t>t+6</t>
  </si>
  <si>
    <t>Region</t>
  </si>
  <si>
    <t>As percentage of target (%)</t>
  </si>
  <si>
    <t>Total</t>
  </si>
  <si>
    <t>Finalised</t>
  </si>
  <si>
    <t>Ongoing</t>
  </si>
  <si>
    <t>New</t>
  </si>
  <si>
    <t>Target</t>
  </si>
  <si>
    <t>CO01</t>
  </si>
  <si>
    <t>LDR</t>
  </si>
  <si>
    <t>Cod</t>
  </si>
  <si>
    <t>Indicator 2014-2020</t>
  </si>
  <si>
    <t>Indicatori din perioada de programare post-2020</t>
  </si>
  <si>
    <t>Indicatori din perioada de programare 2014-2020</t>
  </si>
  <si>
    <t>Nr</t>
  </si>
  <si>
    <t>Valoarea milestone</t>
  </si>
  <si>
    <t>Valorea țintă finală</t>
  </si>
  <si>
    <t>Matching</t>
  </si>
  <si>
    <t>RCO02</t>
  </si>
  <si>
    <t>1S23</t>
  </si>
  <si>
    <t>Nu avem indicatori similari</t>
  </si>
  <si>
    <t>LEI</t>
  </si>
  <si>
    <t>MDR</t>
  </si>
  <si>
    <t>PO</t>
  </si>
  <si>
    <r>
      <rPr>
        <i/>
        <u/>
        <sz val="15"/>
        <color theme="1"/>
        <rFont val="Cambria"/>
        <family val="1"/>
      </rPr>
      <t>2021-2027</t>
    </r>
    <r>
      <rPr>
        <b/>
        <sz val="15"/>
        <color theme="1"/>
        <rFont val="Cambria"/>
        <family val="1"/>
      </rPr>
      <t>: Prioritatea 1</t>
    </r>
    <r>
      <rPr>
        <sz val="15"/>
        <color theme="1"/>
        <rFont val="Cambria"/>
        <family val="1"/>
      </rPr>
      <t xml:space="preserve">. Valorificarea potențialului tinerilor pe piața muncii/ </t>
    </r>
    <r>
      <rPr>
        <b/>
        <sz val="15"/>
        <color theme="1"/>
        <rFont val="Cambria"/>
        <family val="1"/>
      </rPr>
      <t xml:space="preserve">OS (i) </t>
    </r>
    <r>
      <rPr>
        <sz val="15"/>
        <color theme="1"/>
        <rFont val="Cambria"/>
        <family val="1"/>
      </rPr>
      <t>Îmbunătățirea accesului pe piața muncii pentru toate persoanele aflate în căutarea unui loc de muncă, în special pentru tineri, șomeri de lungă durată și grupurile dezavantajate pe piața muncii, persoanele inactive, prin promovarea angajării pe cont propriu și a economiei sociale</t>
    </r>
  </si>
  <si>
    <r>
      <rPr>
        <i/>
        <u/>
        <sz val="15"/>
        <color theme="1"/>
        <rFont val="Cambria"/>
        <family val="1"/>
      </rPr>
      <t>2014-2020</t>
    </r>
    <r>
      <rPr>
        <b/>
        <sz val="15"/>
        <color theme="1"/>
        <rFont val="Cambria"/>
        <family val="1"/>
      </rPr>
      <t xml:space="preserve">: </t>
    </r>
    <r>
      <rPr>
        <b/>
        <sz val="15"/>
        <color rgb="FFFF0000"/>
        <rFont val="Cambria"/>
        <family val="1"/>
      </rPr>
      <t>POCU</t>
    </r>
    <r>
      <rPr>
        <b/>
        <sz val="15"/>
        <color theme="1"/>
        <rFont val="Cambria"/>
        <family val="1"/>
      </rPr>
      <t xml:space="preserve"> Axa prioritară 1: </t>
    </r>
    <r>
      <rPr>
        <sz val="15"/>
        <color theme="1"/>
        <rFont val="Cambria"/>
        <family val="1"/>
      </rPr>
      <t>Inițiativa „Locuri de munca pentru tineri”/</t>
    </r>
    <r>
      <rPr>
        <b/>
        <sz val="15"/>
        <color theme="1"/>
        <rFont val="Cambria"/>
        <family val="1"/>
      </rPr>
      <t xml:space="preserve">OS 1.1 </t>
    </r>
    <r>
      <rPr>
        <sz val="15"/>
        <color theme="1"/>
        <rFont val="Cambria"/>
        <family val="1"/>
      </rPr>
      <t xml:space="preserve">Creșterea ocupării tinerilor NEETs şomeri cu vârsta între 16 - 29 ani, înregistrați la Serviciul Public de Ocupare, cu rezidența în regiunile eligibile și </t>
    </r>
    <r>
      <rPr>
        <b/>
        <sz val="15"/>
        <color theme="1"/>
        <rFont val="Cambria"/>
        <family val="1"/>
      </rPr>
      <t>OS 1.2</t>
    </r>
    <r>
      <rPr>
        <sz val="15"/>
        <color theme="1"/>
        <rFont val="Cambria"/>
        <family val="1"/>
      </rPr>
      <t xml:space="preserve"> Îmbunătăţirea nivelului de competenţe, inclusiv prin evaluarea și certificarea competențelor dobândite în sistem non-formal și informal al tinerilor NEETs șomeri cu vârsta între 16 - 29 ani, înregistrați la Serviciul Public de Ocupare, cu rezidența în regiunile eligibile</t>
    </r>
  </si>
  <si>
    <t>POEO 2021-2027</t>
  </si>
  <si>
    <t>4S225</t>
  </si>
  <si>
    <t>Tineri NEETs șomeri cu vârsta cuprinsă între 16 -29 ani care beneficiază de sprijin, din care: roma/din zona rurală</t>
  </si>
  <si>
    <t>RCO05</t>
  </si>
  <si>
    <t xml:space="preserve">Numar total de participanti sub 30 ani </t>
  </si>
  <si>
    <r>
      <rPr>
        <i/>
        <u/>
        <sz val="15"/>
        <color theme="1"/>
        <rFont val="Cambria"/>
        <family val="1"/>
      </rPr>
      <t>2014-2020</t>
    </r>
    <r>
      <rPr>
        <b/>
        <sz val="15"/>
        <color theme="1"/>
        <rFont val="Cambria"/>
        <family val="1"/>
      </rPr>
      <t xml:space="preserve">: </t>
    </r>
    <r>
      <rPr>
        <b/>
        <sz val="15"/>
        <color rgb="FFFF0000"/>
        <rFont val="Cambria"/>
        <family val="1"/>
      </rPr>
      <t>POCU</t>
    </r>
    <r>
      <rPr>
        <b/>
        <sz val="15"/>
        <color theme="1"/>
        <rFont val="Cambria"/>
        <family val="1"/>
      </rPr>
      <t xml:space="preserve"> Axa prioritară 2: </t>
    </r>
    <r>
      <rPr>
        <sz val="15"/>
        <color theme="1"/>
        <rFont val="Cambria"/>
        <family val="1"/>
      </rPr>
      <t>Îmbunătăţirea situaţiei tinerilor din categoria NEETs/</t>
    </r>
    <r>
      <rPr>
        <b/>
        <sz val="15"/>
        <color theme="1"/>
        <rFont val="Cambria"/>
        <family val="1"/>
      </rPr>
      <t>OS 2.1 - OS 2.3</t>
    </r>
  </si>
  <si>
    <r>
      <rPr>
        <i/>
        <u/>
        <sz val="15"/>
        <color theme="1"/>
        <rFont val="Cambria"/>
        <family val="1"/>
      </rPr>
      <t>2021-2027:</t>
    </r>
    <r>
      <rPr>
        <b/>
        <sz val="15"/>
        <color theme="1"/>
        <rFont val="Cambria"/>
        <family val="1"/>
      </rPr>
      <t xml:space="preserve"> Prioritatea 2</t>
    </r>
    <r>
      <rPr>
        <sz val="15"/>
        <color theme="1"/>
        <rFont val="Cambria"/>
        <family val="1"/>
      </rPr>
      <t xml:space="preserve">. Îmbunătățirea participării copiilor la educația antepreșcolară și preșcolară/ </t>
    </r>
    <r>
      <rPr>
        <b/>
        <sz val="15"/>
        <color theme="1"/>
        <rFont val="Cambria"/>
        <family val="1"/>
      </rPr>
      <t xml:space="preserve">OS (v) </t>
    </r>
    <r>
      <rPr>
        <sz val="15"/>
        <color theme="1"/>
        <rFont val="Cambria"/>
        <family val="1"/>
      </rPr>
      <t>Promovarea accesului egal la educație și formare de calitate și favorabile incluziunii, precum și completarea studiilor, precum și a absolvirii acestora, în special pentru grupurile defavorizate, începând de la educația și îngrijirea copiilor antepreșcolari, preșcolari, continuând cu educația și formarea generală și profesională și până la învățământul terțiar, precum și educația și învățarea în rândul adulților, inclusiv prin facilitarea mobilității în scop educațional pentru toți</t>
    </r>
  </si>
  <si>
    <r>
      <rPr>
        <i/>
        <u/>
        <sz val="15"/>
        <color theme="1"/>
        <rFont val="Cambria"/>
        <family val="1"/>
      </rPr>
      <t>2014-2020:</t>
    </r>
    <r>
      <rPr>
        <b/>
        <sz val="15"/>
        <color theme="1"/>
        <rFont val="Cambria"/>
        <family val="1"/>
      </rPr>
      <t xml:space="preserve"> </t>
    </r>
    <r>
      <rPr>
        <b/>
        <sz val="15"/>
        <color rgb="FFFF0000"/>
        <rFont val="Cambria"/>
        <family val="1"/>
      </rPr>
      <t>POCU</t>
    </r>
    <r>
      <rPr>
        <b/>
        <sz val="15"/>
        <color theme="1"/>
        <rFont val="Cambria"/>
        <family val="1"/>
      </rPr>
      <t xml:space="preserve"> Axa prioritară 6</t>
    </r>
    <r>
      <rPr>
        <sz val="15"/>
        <color theme="1"/>
        <rFont val="Cambria"/>
        <family val="1"/>
      </rPr>
      <t xml:space="preserve">. Educație și competențe/ </t>
    </r>
    <r>
      <rPr>
        <b/>
        <sz val="15"/>
        <color theme="1"/>
        <rFont val="Cambria"/>
        <family val="1"/>
      </rPr>
      <t xml:space="preserve">OS 6.2 </t>
    </r>
    <r>
      <rPr>
        <sz val="15"/>
        <color theme="1"/>
        <rFont val="Cambria"/>
        <family val="1"/>
      </rPr>
      <t>Creșterea participării la învățământul ante-preșcolar și preșcolar, în special a grupurilor cu risc de părăsire timpurie a școlii, cu accent pe copiii aparținând minorității roma și a celor din mediul rural;</t>
    </r>
  </si>
  <si>
    <t xml:space="preserve">IOUT6 </t>
  </si>
  <si>
    <t>Personal didactic sprijinit</t>
  </si>
  <si>
    <t xml:space="preserve">4S94 </t>
  </si>
  <si>
    <t>Personal didactic/ personal de sprijin care beneficiază de programe de formare/ schimb de bune practici etc.</t>
  </si>
  <si>
    <t xml:space="preserve">IOUT7 </t>
  </si>
  <si>
    <t>Personal cu atribuții în domeniul educației, altul decât cel didactic, sprijinit</t>
  </si>
  <si>
    <t xml:space="preserve">4S223 </t>
  </si>
  <si>
    <t>IOUT5</t>
  </si>
  <si>
    <t>Copii sau tineri, în afara sistemului de învățământ, sprijiniți</t>
  </si>
  <si>
    <t xml:space="preserve">4S222 </t>
  </si>
  <si>
    <t>Persoane (copii), din care Roma/ din mediul rural care beneficiază de sprijin pentru participarea la programe de educație (EICP), din care:copii 0-2 ani/copii 3-5 ani</t>
  </si>
  <si>
    <t>4S222</t>
  </si>
  <si>
    <t>4S94</t>
  </si>
  <si>
    <t>4S223</t>
  </si>
  <si>
    <t>IOUT6</t>
  </si>
  <si>
    <t>IOUT7</t>
  </si>
  <si>
    <r>
      <rPr>
        <i/>
        <u/>
        <sz val="15"/>
        <color theme="1"/>
        <rFont val="Cambria"/>
        <family val="1"/>
      </rPr>
      <t>2021-2027</t>
    </r>
    <r>
      <rPr>
        <sz val="15"/>
        <color theme="1"/>
        <rFont val="Cambria"/>
        <family val="1"/>
      </rPr>
      <t>:</t>
    </r>
    <r>
      <rPr>
        <b/>
        <sz val="15"/>
        <color theme="1"/>
        <rFont val="Cambria"/>
        <family val="1"/>
      </rPr>
      <t xml:space="preserve"> Prioritatea 3.</t>
    </r>
    <r>
      <rPr>
        <sz val="15"/>
        <color theme="1"/>
        <rFont val="Cambria"/>
        <family val="1"/>
      </rPr>
      <t xml:space="preserve"> Prevenirea părăsirii timpurii a școlii și creșterea accesului și a participării grupurilor dezavantajate la educație și formare profesională/ </t>
    </r>
    <r>
      <rPr>
        <b/>
        <sz val="15"/>
        <color theme="1"/>
        <rFont val="Cambria"/>
        <family val="1"/>
      </rPr>
      <t xml:space="preserve">OS (v) </t>
    </r>
    <r>
      <rPr>
        <sz val="15"/>
        <color theme="1"/>
        <rFont val="Cambria"/>
        <family val="1"/>
      </rPr>
      <t>Promovarea accesului egal la educație și formare de calitate și favorabile incluziunii, precum și completarea studiilor, precum și a absolvirii acestora, în special pentru grupurile defavorizate, începând de la educația și îngrijirea copiilor antepreșcolari, preșcolari, continuând cu educația și formarea generală și profesională și până la învățământul terțiar, precum și educația și învățarea în rândul adulților, inclusiv prin facilitarea mobilității în scop educațional pentru toți</t>
    </r>
  </si>
  <si>
    <t>IOUT1</t>
  </si>
  <si>
    <t>Participanți înscriși în programe de educație timpurie (ISCED 0), sprijiniți</t>
  </si>
  <si>
    <t>IOUT2</t>
  </si>
  <si>
    <t>Participanți înscriși în învățământul primar sau gimnazial (ISCED 1-2), sprijiniți</t>
  </si>
  <si>
    <t>IOUT3</t>
  </si>
  <si>
    <t>Participanți înscriși în învățământul secundar superior sau postliceal (ISCED 3-4), sprijiniți</t>
  </si>
  <si>
    <t xml:space="preserve">IOUT4 </t>
  </si>
  <si>
    <t>Participanți înscriși în învățământul terțiar (ISCED 5-8), sprijiniți</t>
  </si>
  <si>
    <t>Persoane (elevi), din care roma/ din mediul rural care beneficiază de sprijin pentru participarea la programe de educație (învăţământul primar şi secundar), din care: Învățământ primar / gimnazial / secundar superior</t>
  </si>
  <si>
    <t xml:space="preserve">4S100 </t>
  </si>
  <si>
    <t>Persoane (elevi/ cursanți, studenţi) (din care roma/ din mediul rural) care beneficiază de sprijin pentru participare la învăţământul terțiar, din care învăţământ terțiar universitar/non-universitar organizat în instituțiile de învăţământ superior</t>
  </si>
  <si>
    <t xml:space="preserve">4S223  </t>
  </si>
  <si>
    <t>4S100</t>
  </si>
  <si>
    <t>IOUT4</t>
  </si>
  <si>
    <r>
      <rPr>
        <i/>
        <u/>
        <sz val="15"/>
        <color theme="1"/>
        <rFont val="Cambria"/>
        <family val="1"/>
      </rPr>
      <t>2021-2027</t>
    </r>
    <r>
      <rPr>
        <sz val="15"/>
        <color theme="1"/>
        <rFont val="Cambria"/>
        <family val="1"/>
      </rPr>
      <t>:</t>
    </r>
    <r>
      <rPr>
        <b/>
        <sz val="15"/>
        <color theme="1"/>
        <rFont val="Cambria"/>
        <family val="1"/>
      </rPr>
      <t xml:space="preserve"> Prioritatea 4.</t>
    </r>
    <r>
      <rPr>
        <sz val="15"/>
        <color theme="1"/>
        <rFont val="Cambria"/>
        <family val="1"/>
      </rPr>
      <t xml:space="preserve"> Creșterea calității ofertei de educație si formare profesională pentru asigurarea echității sistemului si o mai bună adaptare la dinamica pieței muncii și la provocările inovării și progresului tehnologic/ </t>
    </r>
    <r>
      <rPr>
        <b/>
        <sz val="15"/>
        <color theme="1"/>
        <rFont val="Cambria"/>
        <family val="1"/>
      </rPr>
      <t xml:space="preserve">OS (iv) </t>
    </r>
    <r>
      <rPr>
        <sz val="15"/>
        <color theme="1"/>
        <rFont val="Cambria"/>
        <family val="1"/>
      </rPr>
      <t>Îmbunătățirea calității, eficacității și a relevanței sistemului de educație și formare pentru piața muncii, pentru a sprijini dobândirea de competențe cheie, inclusiv a competențelor digitale</t>
    </r>
  </si>
  <si>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Axa prioritară 6</t>
    </r>
    <r>
      <rPr>
        <sz val="15"/>
        <color theme="1"/>
        <rFont val="Cambria"/>
        <family val="1"/>
      </rPr>
      <t>: Educație și competențe/</t>
    </r>
    <r>
      <rPr>
        <b/>
        <sz val="15"/>
        <color theme="1"/>
        <rFont val="Cambria"/>
        <family val="1"/>
      </rPr>
      <t xml:space="preserve"> 6.10 </t>
    </r>
    <r>
      <rPr>
        <sz val="15"/>
        <color theme="1"/>
        <rFont val="Cambria"/>
        <family val="1"/>
      </rPr>
      <t>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r>
  </si>
  <si>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Axa prioritară 6</t>
    </r>
    <r>
      <rPr>
        <sz val="15"/>
        <color theme="1"/>
        <rFont val="Cambria"/>
        <family val="1"/>
      </rPr>
      <t>: Educație și competențe/</t>
    </r>
    <r>
      <rPr>
        <b/>
        <sz val="15"/>
        <color theme="1"/>
        <rFont val="Cambria"/>
        <family val="1"/>
      </rPr>
      <t xml:space="preserve"> OS 6.3 </t>
    </r>
    <r>
      <rPr>
        <sz val="15"/>
        <color theme="1"/>
        <rFont val="Cambria"/>
        <family val="1"/>
      </rPr>
      <t>Reducerea părăsirii timpurii a școlii prin măsuri integrate de prevenire și de asigurare a oportunităților egale pentru elevii aparținând grupurilor vulnerabile, cu accent pe elevii aparținând minorității roma și elevii din mediul rural/ comunitățile dezavantajate socio-economic;</t>
    </r>
  </si>
  <si>
    <r>
      <rPr>
        <i/>
        <u/>
        <sz val="15"/>
        <color theme="1"/>
        <rFont val="Cambria"/>
        <family val="1"/>
      </rPr>
      <t>2021-2027</t>
    </r>
    <r>
      <rPr>
        <sz val="15"/>
        <color theme="1"/>
        <rFont val="Cambria"/>
        <family val="1"/>
      </rPr>
      <t>:</t>
    </r>
    <r>
      <rPr>
        <b/>
        <sz val="15"/>
        <color theme="1"/>
        <rFont val="Cambria"/>
        <family val="1"/>
      </rPr>
      <t xml:space="preserve"> Prioritatea 6.</t>
    </r>
    <r>
      <rPr>
        <sz val="15"/>
        <color theme="1"/>
        <rFont val="Cambria"/>
        <family val="1"/>
      </rPr>
      <t xml:space="preserve"> Creșterea accesului pe piața muncii pentru toți/ </t>
    </r>
    <r>
      <rPr>
        <b/>
        <sz val="15"/>
        <color theme="1"/>
        <rFont val="Cambria"/>
        <family val="1"/>
      </rPr>
      <t xml:space="preserve">OS (i) </t>
    </r>
    <r>
      <rPr>
        <sz val="15"/>
        <color theme="1"/>
        <rFont val="Cambria"/>
        <family val="1"/>
      </rPr>
      <t>Îmbunătățirea accesului pe piața muncii pentru toate persoanele aflate în căutarea unui loc de muncă, în special pentru tineri, șomeri de lungă durată și grupurile dezavantajate pe piața muncii, persoanele inactive, prin promovarea angajării pe cont propriu și a economiei sociale;</t>
    </r>
  </si>
  <si>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Axa prioritară 3</t>
    </r>
    <r>
      <rPr>
        <sz val="15"/>
        <color theme="1"/>
        <rFont val="Cambria"/>
        <family val="1"/>
      </rPr>
      <t xml:space="preserve">: Sprijinirea dezvoltării urbane durabile/ </t>
    </r>
    <r>
      <rPr>
        <b/>
        <sz val="15"/>
        <color theme="1"/>
        <rFont val="Cambria"/>
        <family val="1"/>
      </rPr>
      <t>OS 3.1 - OS 3.6</t>
    </r>
  </si>
  <si>
    <t xml:space="preserve">Participanti someri, inclusiv someri de lunga durata </t>
  </si>
  <si>
    <t>CO03</t>
  </si>
  <si>
    <t>Participanti inactivi</t>
  </si>
  <si>
    <t>Persoane care beneficiază de sprijin, din care: șomeri și inactivi/din zona rurală/roma</t>
  </si>
  <si>
    <t>4S8</t>
  </si>
  <si>
    <t>Nu există similaritate</t>
  </si>
  <si>
    <r>
      <rPr>
        <i/>
        <u/>
        <sz val="15"/>
        <color theme="1"/>
        <rFont val="Cambria"/>
        <family val="1"/>
      </rPr>
      <t>2021-2027</t>
    </r>
    <r>
      <rPr>
        <sz val="15"/>
        <color theme="1"/>
        <rFont val="Cambria"/>
        <family val="1"/>
      </rPr>
      <t>:</t>
    </r>
    <r>
      <rPr>
        <b/>
        <sz val="15"/>
        <color theme="1"/>
        <rFont val="Cambria"/>
        <family val="1"/>
      </rPr>
      <t xml:space="preserve"> Prioritatea 5.</t>
    </r>
    <r>
      <rPr>
        <sz val="15"/>
        <color theme="1"/>
        <rFont val="Cambria"/>
        <family val="1"/>
      </rPr>
      <t xml:space="preserve">  Creșterea accesibilității, atractivității și calității învățământului profesional și tehnic/ </t>
    </r>
    <r>
      <rPr>
        <b/>
        <sz val="15"/>
        <color theme="1"/>
        <rFont val="Cambria"/>
        <family val="1"/>
      </rPr>
      <t xml:space="preserve">OS (iv) </t>
    </r>
    <r>
      <rPr>
        <sz val="15"/>
        <color theme="1"/>
        <rFont val="Cambria"/>
        <family val="1"/>
      </rPr>
      <t>Îmbunătățirea calității, eficacității și a relevanței sistemului de educație și formare pentru piața muncii, pentru a sprijini dobândirea de competențe cheie, inclusiv a competențelor digitale</t>
    </r>
  </si>
  <si>
    <r>
      <rPr>
        <i/>
        <u/>
        <sz val="15"/>
        <color theme="1"/>
        <rFont val="Cambria"/>
        <family val="1"/>
      </rPr>
      <t>2021-2027</t>
    </r>
    <r>
      <rPr>
        <sz val="15"/>
        <color theme="1"/>
        <rFont val="Cambria"/>
        <family val="1"/>
      </rPr>
      <t>:</t>
    </r>
    <r>
      <rPr>
        <b/>
        <sz val="15"/>
        <color theme="1"/>
        <rFont val="Cambria"/>
        <family val="1"/>
      </rPr>
      <t xml:space="preserve"> Prioritatea 5.</t>
    </r>
    <r>
      <rPr>
        <sz val="15"/>
        <color theme="1"/>
        <rFont val="Cambria"/>
        <family val="1"/>
      </rPr>
      <t xml:space="preserve">  Creșterea accesibilității, atractivității și calității învățământului profesional și tehnic/ </t>
    </r>
    <r>
      <rPr>
        <b/>
        <sz val="15"/>
        <color theme="1"/>
        <rFont val="Cambria"/>
        <family val="1"/>
      </rPr>
      <t xml:space="preserve">OS (v) </t>
    </r>
    <r>
      <rPr>
        <sz val="15"/>
        <color theme="1"/>
        <rFont val="Cambria"/>
        <family val="1"/>
      </rPr>
      <t>Promovarea accesului egal la educație și formare de calitate și favorabile incluziunii, precum și completarea studiilor, precum și a absolvirii acestora, în special pentru grupurile defavorizate, începând de la educația și îngrijirea copiilor antepreșcolari, preșcolari, continuând cu educația și formarea generală și profesională și până la învățământul terțiar, precum și educația și învățarea în rândul adulților, inclusiv prin facilitarea mobilității în scop educațional pentru toți</t>
    </r>
  </si>
  <si>
    <r>
      <rPr>
        <i/>
        <u/>
        <sz val="15"/>
        <color theme="1"/>
        <rFont val="Cambria"/>
        <family val="1"/>
      </rPr>
      <t>2021-2027</t>
    </r>
    <r>
      <rPr>
        <sz val="15"/>
        <color theme="1"/>
        <rFont val="Cambria"/>
        <family val="1"/>
      </rPr>
      <t>:</t>
    </r>
    <r>
      <rPr>
        <b/>
        <sz val="15"/>
        <color theme="1"/>
        <rFont val="Cambria"/>
        <family val="1"/>
      </rPr>
      <t xml:space="preserve"> Prioritatea 6.</t>
    </r>
    <r>
      <rPr>
        <sz val="15"/>
        <color theme="1"/>
        <rFont val="Cambria"/>
        <family val="1"/>
      </rPr>
      <t xml:space="preserve"> Creșterea accesului pe piața muncii pentru toți/ </t>
    </r>
    <r>
      <rPr>
        <b/>
        <sz val="15"/>
        <color theme="1"/>
        <rFont val="Cambria"/>
        <family val="1"/>
      </rPr>
      <t xml:space="preserve">OS (iii) </t>
    </r>
    <r>
      <rPr>
        <sz val="15"/>
        <color theme="1"/>
        <rFont val="Cambria"/>
        <family val="1"/>
      </rPr>
      <t>Promovarea participării echilibrate după gen pe piața muncii și a asigurării echilibrului dintre viața profesională și cea privată, inclusiv prin facilitarea accesului la servicii de îngrijire a copiilor și a persoanelor aflate într-o situaţie de dependenţă</t>
    </r>
  </si>
  <si>
    <r>
      <rPr>
        <i/>
        <u/>
        <sz val="15"/>
        <color theme="1"/>
        <rFont val="Cambria"/>
        <family val="1"/>
      </rPr>
      <t>2021-2027</t>
    </r>
    <r>
      <rPr>
        <sz val="15"/>
        <color theme="1"/>
        <rFont val="Cambria"/>
        <family val="1"/>
      </rPr>
      <t>:</t>
    </r>
    <r>
      <rPr>
        <b/>
        <sz val="15"/>
        <color theme="1"/>
        <rFont val="Cambria"/>
        <family val="1"/>
      </rPr>
      <t xml:space="preserve"> Prioritatea 6.</t>
    </r>
    <r>
      <rPr>
        <sz val="15"/>
        <color theme="1"/>
        <rFont val="Cambria"/>
        <family val="1"/>
      </rPr>
      <t xml:space="preserve"> Creșterea accesului pe piața muncii pentru toți/ </t>
    </r>
    <r>
      <rPr>
        <b/>
        <sz val="15"/>
        <color theme="1"/>
        <rFont val="Cambria"/>
        <family val="1"/>
      </rPr>
      <t>OS (iii bis)</t>
    </r>
    <r>
      <rPr>
        <sz val="15"/>
        <color theme="1"/>
        <rFont val="Cambria"/>
        <family val="1"/>
      </rPr>
      <t xml:space="preserve"> Promovarea adaptării la schimbare a lucrătorilor, întreprinderilor și antreprenorilor, a îmbătrânirii active și în condiții bune de sănătate, precum și a unui mediu de lucru sănătos și adaptat care să reducă riscurile la adresa sănătății</t>
    </r>
  </si>
  <si>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 xml:space="preserve">Axa prioritară 3: </t>
    </r>
    <r>
      <rPr>
        <sz val="15"/>
        <color theme="1"/>
        <rFont val="Cambria"/>
        <family val="1"/>
      </rPr>
      <t xml:space="preserve">Locuri de muncă pentru toți/ </t>
    </r>
    <r>
      <rPr>
        <b/>
        <sz val="15"/>
        <color theme="1"/>
        <rFont val="Cambria"/>
        <family val="1"/>
      </rPr>
      <t xml:space="preserve">OS 3.8 </t>
    </r>
    <r>
      <rPr>
        <sz val="15"/>
        <color theme="1"/>
        <rFont val="Cambria"/>
        <family val="1"/>
      </rPr>
      <t xml:space="preserve">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 domeniilor de specializare inteligentă conform SNCD și </t>
    </r>
    <r>
      <rPr>
        <b/>
        <sz val="15"/>
        <color theme="1"/>
        <rFont val="Cambria"/>
        <family val="1"/>
      </rPr>
      <t xml:space="preserve">OS 3.9 </t>
    </r>
    <r>
      <rPr>
        <sz val="15"/>
        <color theme="1"/>
        <rFont val="Cambria"/>
        <family val="1"/>
      </rPr>
      <t>Creșterea șanselor de reintegrare pe piața muncii a lucrătorilor care urmează să fie disponibilizați/ concediați prin furnizarea de măsuri de outplacement;;</t>
    </r>
  </si>
  <si>
    <r>
      <rPr>
        <i/>
        <u/>
        <sz val="15"/>
        <color theme="1"/>
        <rFont val="Cambria"/>
        <family val="1"/>
      </rPr>
      <t>2021-2027</t>
    </r>
    <r>
      <rPr>
        <sz val="15"/>
        <color theme="1"/>
        <rFont val="Cambria"/>
        <family val="1"/>
      </rPr>
      <t>:</t>
    </r>
    <r>
      <rPr>
        <b/>
        <sz val="15"/>
        <color theme="1"/>
        <rFont val="Cambria"/>
        <family val="1"/>
      </rPr>
      <t xml:space="preserve"> Prioritatea 7.</t>
    </r>
    <r>
      <rPr>
        <sz val="15"/>
        <color theme="1"/>
        <rFont val="Cambria"/>
        <family val="1"/>
      </rPr>
      <t xml:space="preserve"> Antreprenoriat și economie socială/ </t>
    </r>
    <r>
      <rPr>
        <b/>
        <sz val="15"/>
        <color theme="1"/>
        <rFont val="Cambria"/>
        <family val="1"/>
      </rPr>
      <t xml:space="preserve">OS (i) </t>
    </r>
    <r>
      <rPr>
        <sz val="15"/>
        <color theme="1"/>
        <rFont val="Cambria"/>
        <family val="1"/>
      </rPr>
      <t>Îmbunătățirea accesului pe piața muncii pentru toate persoanele aflate în căutarea unui loc de muncă, în special pentru tineri, șomeri de lungă durată și grupurile dezavantajate pe piața muncii, persoanele inactive, prin promovarea angajării pe cont propriu și a economiei sociale</t>
    </r>
  </si>
  <si>
    <t xml:space="preserve">Numar micro/IMMuri sprijinite </t>
  </si>
  <si>
    <t>CO17</t>
  </si>
  <si>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 xml:space="preserve">Axa prioritară 3: </t>
    </r>
    <r>
      <rPr>
        <sz val="15"/>
        <color theme="1"/>
        <rFont val="Cambria"/>
        <family val="1"/>
      </rPr>
      <t xml:space="preserve">Locuri de muncă pentru toți/ </t>
    </r>
    <r>
      <rPr>
        <b/>
        <sz val="15"/>
        <color theme="1"/>
        <rFont val="Cambria"/>
        <family val="1"/>
      </rPr>
      <t>OS</t>
    </r>
    <r>
      <rPr>
        <sz val="15"/>
        <color theme="1"/>
        <rFont val="Cambria"/>
        <family val="1"/>
      </rPr>
      <t xml:space="preserve"> </t>
    </r>
    <r>
      <rPr>
        <b/>
        <sz val="15"/>
        <color theme="1"/>
        <rFont val="Cambria"/>
        <family val="1"/>
      </rPr>
      <t xml:space="preserve">3.7 </t>
    </r>
    <r>
      <rPr>
        <sz val="15"/>
        <color theme="1"/>
        <rFont val="Cambria"/>
        <family val="1"/>
      </rPr>
      <t>Creșterea ocupării prin susținerea întreprinderilor cu profil non-agricol din zona urbană;</t>
    </r>
  </si>
  <si>
    <t>4S12</t>
  </si>
  <si>
    <t>Microîntreprinderi și întreprinderi mici și mijlocii care beneficiază de sprijin</t>
  </si>
  <si>
    <t>POCU 2014-2020</t>
  </si>
  <si>
    <r>
      <rPr>
        <i/>
        <u/>
        <sz val="15"/>
        <color theme="1"/>
        <rFont val="Cambria"/>
        <family val="1"/>
      </rPr>
      <t>2014-2020</t>
    </r>
    <r>
      <rPr>
        <sz val="15"/>
        <color theme="1"/>
        <rFont val="Cambria"/>
        <family val="1"/>
      </rPr>
      <t xml:space="preserve">: </t>
    </r>
    <r>
      <rPr>
        <b/>
        <sz val="15"/>
        <color rgb="FFFF0000"/>
        <rFont val="Cambria"/>
        <family val="1"/>
      </rPr>
      <t>POCU</t>
    </r>
    <r>
      <rPr>
        <sz val="15"/>
        <color theme="1"/>
        <rFont val="Cambria"/>
        <family val="1"/>
      </rPr>
      <t xml:space="preserve"> </t>
    </r>
    <r>
      <rPr>
        <b/>
        <sz val="15"/>
        <color theme="1"/>
        <rFont val="Cambria"/>
        <family val="1"/>
      </rPr>
      <t>Axa prioritară 6</t>
    </r>
    <r>
      <rPr>
        <sz val="15"/>
        <color theme="1"/>
        <rFont val="Cambria"/>
        <family val="1"/>
      </rPr>
      <t>: Educație și competențe/</t>
    </r>
    <r>
      <rPr>
        <b/>
        <sz val="15"/>
        <color theme="1"/>
        <rFont val="Cambria"/>
        <family val="1"/>
      </rPr>
      <t xml:space="preserve"> OS 6.11 </t>
    </r>
    <r>
      <rPr>
        <sz val="15"/>
        <color theme="1"/>
        <rFont val="Cambria"/>
        <family val="1"/>
      </rPr>
      <t xml:space="preserve">Creșterea participării la programele de formare profesională inițială, în special pentru elevii/ucenicii care provin din comunități dezavantajate, cu accent pe mediul rural și cei aparținând minorității roma și </t>
    </r>
    <r>
      <rPr>
        <b/>
        <sz val="15"/>
        <color theme="1"/>
        <rFont val="Cambria"/>
        <family val="1"/>
      </rPr>
      <t>OS 6.12</t>
    </r>
    <r>
      <rPr>
        <sz val="15"/>
        <color theme="1"/>
        <rFont val="Cambria"/>
        <family val="1"/>
      </rPr>
      <t xml:space="preserve"> Creșterea participării la programele de formare profesională continuă, cu accent pe acei adulţi, cu un nivel scăzut de calificare și persoanele cu vârsta de peste 40 ani, din zone rurale defavorizate, inclusiv prin recunoașterea și certificarea rezultatelor învățării dobândite în contexte non-formale și informale;</t>
    </r>
  </si>
  <si>
    <r>
      <rPr>
        <i/>
        <u/>
        <sz val="15"/>
        <color theme="1"/>
        <rFont val="Cambria"/>
        <family val="1"/>
      </rPr>
      <t>2021-2027</t>
    </r>
    <r>
      <rPr>
        <sz val="15"/>
        <color theme="1"/>
        <rFont val="Cambria"/>
        <family val="1"/>
      </rPr>
      <t>:</t>
    </r>
    <r>
      <rPr>
        <b/>
        <sz val="15"/>
        <color theme="1"/>
        <rFont val="Cambria"/>
        <family val="1"/>
      </rPr>
      <t xml:space="preserve"> Prioritatea 9.</t>
    </r>
    <r>
      <rPr>
        <sz val="15"/>
        <color theme="1"/>
        <rFont val="Cambria"/>
        <family val="1"/>
      </rPr>
      <t xml:space="preserve"> Consolidarea participării populației în procesul de învățare pe tot parcursul vieții pentru facilitarea tranzițiilor și a mobilității (prioritate comună Educație/Ocupare)/</t>
    </r>
    <r>
      <rPr>
        <b/>
        <sz val="15"/>
        <color theme="1"/>
        <rFont val="Cambria"/>
        <family val="1"/>
      </rPr>
      <t xml:space="preserve">OS (iv) </t>
    </r>
    <r>
      <rPr>
        <sz val="15"/>
        <color theme="1"/>
        <rFont val="Cambria"/>
        <family val="1"/>
      </rPr>
      <t>Îmbunătățirea calității, eficacității și a relevanței sistemului de educație și formare pentru piața muncii, pentru a sprijini dobândirea de competențe cheie, inclusiv a competențelor digitale</t>
    </r>
  </si>
  <si>
    <t xml:space="preserve">4S130 </t>
  </si>
  <si>
    <t>Persoane (studenți doctorat/ cercetători post-doctorat) care beneficiază de sprijin prin programe doctorat/post-doctorat, din care: roma/din mediul rural/netradițional/ SEN</t>
  </si>
  <si>
    <t>4S130</t>
  </si>
  <si>
    <t>IND</t>
  </si>
  <si>
    <t xml:space="preserve">Studenți ISCED-8 sprijiniți prin participare la programe postuniversitare </t>
  </si>
  <si>
    <r>
      <rPr>
        <i/>
        <u/>
        <sz val="15"/>
        <color theme="1"/>
        <rFont val="Cambria"/>
        <family val="1"/>
      </rPr>
      <t>2021-2027</t>
    </r>
    <r>
      <rPr>
        <sz val="15"/>
        <color theme="1"/>
        <rFont val="Cambria"/>
        <family val="1"/>
      </rPr>
      <t>:</t>
    </r>
    <r>
      <rPr>
        <b/>
        <sz val="15"/>
        <color theme="1"/>
        <rFont val="Cambria"/>
        <family val="1"/>
      </rPr>
      <t xml:space="preserve"> Prioritatea 9.</t>
    </r>
    <r>
      <rPr>
        <sz val="15"/>
        <color theme="1"/>
        <rFont val="Cambria"/>
        <family val="1"/>
      </rPr>
      <t xml:space="preserve"> Consolidarea participării populației în procesul de învățare pe tot parcursul vieții pentru facilitarea tranzițiilor și a mobilității (prioritate comună Educație/Ocupare)/ </t>
    </r>
    <r>
      <rPr>
        <b/>
        <sz val="15"/>
        <color theme="1"/>
        <rFont val="Cambria"/>
        <family val="1"/>
      </rPr>
      <t>OS (v)</t>
    </r>
    <r>
      <rPr>
        <sz val="15"/>
        <color theme="1"/>
        <rFont val="Cambria"/>
        <family val="1"/>
      </rPr>
      <t xml:space="preserve"> Promovarea accesului egal la educație și formare de calitate și favorabile incluziunii, precum și completarea studiilor, precum și a absolvirii acestora, în special pentru grupurile defavorizate, începând de la educația și îngrijirea copiilor antepreșcolari, preșcolari, continuând cu educația și formarea generală și profesională și până la învățământul terțiar, precum și educația și învățarea în rândul adulților, inclusiv prin facilitarea mobilității în scop educațional pentru toți</t>
    </r>
  </si>
  <si>
    <r>
      <rPr>
        <i/>
        <u/>
        <sz val="15"/>
        <color theme="1"/>
        <rFont val="Cambria"/>
        <family val="1"/>
      </rPr>
      <t>2021-2027</t>
    </r>
    <r>
      <rPr>
        <sz val="15"/>
        <color theme="1"/>
        <rFont val="Cambria"/>
        <family val="1"/>
      </rPr>
      <t>:</t>
    </r>
    <r>
      <rPr>
        <b/>
        <sz val="15"/>
        <color theme="1"/>
        <rFont val="Cambria"/>
        <family val="1"/>
      </rPr>
      <t xml:space="preserve"> Prioritatea 9.</t>
    </r>
    <r>
      <rPr>
        <sz val="15"/>
        <color theme="1"/>
        <rFont val="Cambria"/>
        <family val="1"/>
      </rPr>
      <t xml:space="preserve"> Consolidarea participării populației în procesul de învățare pe tot parcursul vieții pentru facilitarea tranzițiilor și a mobilității (prioritate comună Educație/Ocupare)/ </t>
    </r>
    <r>
      <rPr>
        <b/>
        <sz val="15"/>
        <color theme="1"/>
        <rFont val="Cambria"/>
        <family val="1"/>
      </rPr>
      <t>OS (vi)</t>
    </r>
    <r>
      <rPr>
        <sz val="15"/>
        <color theme="1"/>
        <rFont val="Cambria"/>
        <family val="1"/>
      </rPr>
      <t xml:space="preserve"> Promovarea învățării pe tot parcursul vieții, în special a unor oportunități flexibile de perfecționare și reconversie profesională pentru toți luând în considerare competențele digitale, anticipând mai bine schimbările și noile cerințe în materie de competențe pe baza nevoilor pieței muncii, facilitând tranzițiile profesionale și promovând mobilitatea profesională</t>
    </r>
  </si>
  <si>
    <t xml:space="preserve">CO05 </t>
  </si>
  <si>
    <t xml:space="preserve">CO05 Numar total de participanti sub 30 ani </t>
  </si>
  <si>
    <t>4S225 Tineri NEETs șomeri cu vârsta cuprinsă între 16 -29 ani care beneficiază de sprijin, din care: roma/din zona rurală</t>
  </si>
  <si>
    <t>POCU</t>
  </si>
  <si>
    <t>IOUT 1 Participanți înscriși în programe de educație timpurie (ISCED 0), sprijiniți</t>
  </si>
  <si>
    <t>4S222 Persoane (copii), din care Roma/ din mediul rural care beneficiază de sprijin pentru participarea la programe de educație (EICP), din care:copii 0-2 ani/copii 3-5 ani</t>
  </si>
  <si>
    <t>IOUT 2 Participanți înscriși în învățământul primar sau gimnazial (ISCED 1-2), sprijiniți</t>
  </si>
  <si>
    <t>IOUT 3 Participanți înscriși în învățământul secundar superior sau postliceal (ISCED 3-4), sprijiniți</t>
  </si>
  <si>
    <t>IOUT 4 Participanți înscriși în învățământul terțiar (ISCED 5-8), sprijiniți</t>
  </si>
  <si>
    <t>4S100 Persoane (elevi/ cursanți, studenţi) (din care roma/ din mediul rural) care beneficiază de sprijin pentru participare la învăţământul terțiar, din care învăţământ terțiar universitar/non-universitar organizat în instituțiile de învăţământ superior</t>
  </si>
  <si>
    <t>IOUT 6 Personal didactic sprijinit</t>
  </si>
  <si>
    <t>IOUT 7 Personal cu atribuții în domeniul educației, altul decât cel didactic, sprijinit</t>
  </si>
  <si>
    <t>4S94 Personal didactic/ personal de sprijin care beneficiază de programe de formare/ schimb de bune practici etc.</t>
  </si>
  <si>
    <t xml:space="preserve">CO01 Participanti someri, inclusiv someri de lunga durata </t>
  </si>
  <si>
    <t>4S8 Persoane care beneficiază de sprijin, din care: șomeri și inactivi/din zona rurală/roma</t>
  </si>
  <si>
    <t xml:space="preserve">C017 Numar micro/IMMuri sprijinite </t>
  </si>
  <si>
    <t>4S12 Microîntreprinderi și întreprinderi mici și mijlocii care beneficiază de sprijin</t>
  </si>
  <si>
    <t>4S130 Persoane (studenți doctorat/ cercetători post-doctorat) care beneficiază de sprijin prin programe doctorat/post-doctorat, din care: roma/din mediul rural/netradițional/ SEN</t>
  </si>
  <si>
    <t>CO05</t>
  </si>
  <si>
    <t>Prioritatea mai este similară cu următoarea intervenție:</t>
  </si>
  <si>
    <t>AP</t>
  </si>
  <si>
    <t>IOUT 1</t>
  </si>
  <si>
    <t xml:space="preserve">CO17 </t>
  </si>
  <si>
    <t>Bugetul mediu</t>
  </si>
  <si>
    <t>Durata medie</t>
  </si>
  <si>
    <t>Date 2014-2020</t>
  </si>
  <si>
    <t>Prognoză 2020-2023</t>
  </si>
  <si>
    <t>Prognoză 2021-2027</t>
  </si>
  <si>
    <t>Prognoză 2014-2020</t>
  </si>
  <si>
    <t>CDF Nr. Proiecte</t>
  </si>
  <si>
    <t>Rata rambursării</t>
  </si>
  <si>
    <t>Indicatori</t>
  </si>
  <si>
    <t>Valoare indicator</t>
  </si>
  <si>
    <t>Număr proiecte CDF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</si>
</sst>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 #,##0_-;_-* &quot;-&quot;??_-;_-@_-"/>
    <numFmt numFmtId="165" formatCode="0.000"/>
    <numFmt numFmtId="166" formatCode="0.0"/>
    <numFmt numFmtId="167" formatCode="_(* #,##0_);_(* \(#,##0\);_(* &quot;-&quot;??_);_(@_)"/>
  </numFmts>
  <fonts count="30" x14ac:knownFonts="1">
    <font>
      <sz val="11"/>
      <color theme="1"/>
      <name val="Calibri"/>
      <family val="2"/>
      <scheme val="minor"/>
    </font>
    <font>
      <sz val="10"/>
      <color theme="0"/>
      <name val="Arial"/>
      <family val="2"/>
    </font>
    <font>
      <sz val="11"/>
      <color rgb="FF0000FF"/>
      <name val="Calibri"/>
      <family val="2"/>
      <scheme val="minor"/>
    </font>
    <font>
      <sz val="11"/>
      <color theme="1"/>
      <name val="Calibri"/>
      <family val="2"/>
      <scheme val="minor"/>
    </font>
    <font>
      <sz val="10"/>
      <color theme="1"/>
      <name val="Cambria"/>
      <family val="1"/>
    </font>
    <font>
      <b/>
      <sz val="10"/>
      <color rgb="FFFFFFFF"/>
      <name val="Calisto MT"/>
      <family val="1"/>
    </font>
    <font>
      <b/>
      <sz val="10"/>
      <color rgb="FF000000"/>
      <name val="Calisto MT"/>
      <family val="1"/>
    </font>
    <font>
      <sz val="10"/>
      <color rgb="FF000000"/>
      <name val="Calisto MT"/>
      <family val="1"/>
    </font>
    <font>
      <b/>
      <sz val="10"/>
      <color theme="1"/>
      <name val="Calisto MT"/>
      <family val="1"/>
    </font>
    <font>
      <sz val="10"/>
      <color theme="1"/>
      <name val="Calisto MT"/>
      <family val="1"/>
    </font>
    <font>
      <b/>
      <sz val="10"/>
      <color rgb="FFFFFFFF"/>
      <name val="Cambria"/>
      <family val="1"/>
    </font>
    <font>
      <sz val="10"/>
      <name val="Cambria"/>
      <family val="1"/>
    </font>
    <font>
      <b/>
      <sz val="10"/>
      <name val="Cambria"/>
      <family val="1"/>
    </font>
    <font>
      <b/>
      <sz val="15"/>
      <color theme="1"/>
      <name val="Cambria"/>
      <family val="1"/>
    </font>
    <font>
      <sz val="11"/>
      <color theme="1"/>
      <name val="Cambria"/>
      <family val="1"/>
    </font>
    <font>
      <sz val="15"/>
      <color theme="1"/>
      <name val="Cambria"/>
      <family val="1"/>
    </font>
    <font>
      <b/>
      <sz val="10"/>
      <color theme="1"/>
      <name val="Cambria"/>
      <family val="1"/>
    </font>
    <font>
      <b/>
      <sz val="11"/>
      <color theme="1"/>
      <name val="Cambria"/>
      <family val="1"/>
    </font>
    <font>
      <b/>
      <sz val="10"/>
      <color theme="0"/>
      <name val="Cambria"/>
      <family val="1"/>
    </font>
    <font>
      <i/>
      <sz val="10"/>
      <name val="Cambria"/>
      <family val="1"/>
    </font>
    <font>
      <sz val="10"/>
      <color rgb="FF0000FF"/>
      <name val="Cambria"/>
      <family val="1"/>
    </font>
    <font>
      <i/>
      <u/>
      <sz val="15"/>
      <color theme="1"/>
      <name val="Cambria"/>
      <family val="1"/>
    </font>
    <font>
      <b/>
      <sz val="11"/>
      <color theme="0"/>
      <name val="Cambria"/>
      <family val="1"/>
    </font>
    <font>
      <i/>
      <sz val="11"/>
      <name val="Cambria"/>
      <family val="1"/>
    </font>
    <font>
      <sz val="11"/>
      <color rgb="FF0000FF"/>
      <name val="Cambria"/>
      <family val="1"/>
    </font>
    <font>
      <b/>
      <u/>
      <sz val="22"/>
      <color theme="1"/>
      <name val="Cambria"/>
      <family val="1"/>
    </font>
    <font>
      <b/>
      <sz val="10"/>
      <color rgb="FFFF0000"/>
      <name val="Cambria"/>
      <family val="1"/>
    </font>
    <font>
      <b/>
      <sz val="15"/>
      <color rgb="FFFF0000"/>
      <name val="Cambria"/>
      <family val="1"/>
    </font>
    <font>
      <sz val="8"/>
      <name val="Calibri"/>
      <family val="2"/>
      <scheme val="minor"/>
    </font>
    <font>
      <b/>
      <sz val="12"/>
      <color rgb="FFFF0000"/>
      <name val="Cambria"/>
      <family val="1"/>
    </font>
  </fonts>
  <fills count="16">
    <fill>
      <patternFill patternType="none"/>
    </fill>
    <fill>
      <patternFill patternType="gray125"/>
    </fill>
    <fill>
      <patternFill patternType="solid">
        <fgColor rgb="FF006398"/>
        <bgColor indexed="64"/>
      </patternFill>
    </fill>
    <fill>
      <patternFill patternType="solid">
        <fgColor rgb="FFCCFFFF"/>
        <bgColor indexed="64"/>
      </patternFill>
    </fill>
    <fill>
      <patternFill patternType="solid">
        <fgColor rgb="FFC5446E"/>
        <bgColor rgb="FF000000"/>
      </patternFill>
    </fill>
    <fill>
      <patternFill patternType="solid">
        <fgColor rgb="FFDAF3F2"/>
        <bgColor rgb="FF000000"/>
      </patternFill>
    </fill>
    <fill>
      <patternFill patternType="solid">
        <fgColor rgb="FFF3DAE2"/>
        <bgColor rgb="FF000000"/>
      </patternFill>
    </fill>
    <fill>
      <patternFill patternType="solid">
        <fgColor rgb="FFF3F7CC"/>
        <bgColor rgb="FF000000"/>
      </patternFill>
    </fill>
    <fill>
      <patternFill patternType="solid">
        <fgColor rgb="FF00B050"/>
        <bgColor indexed="64"/>
      </patternFill>
    </fill>
    <fill>
      <patternFill patternType="solid">
        <fgColor rgb="FFE2EFD9"/>
        <bgColor indexed="64"/>
      </patternFill>
    </fill>
    <fill>
      <patternFill patternType="solid">
        <fgColor rgb="FF00B050"/>
        <bgColor rgb="FF000000"/>
      </patternFill>
    </fill>
    <fill>
      <patternFill patternType="solid">
        <fgColor rgb="FF0070C0"/>
        <bgColor indexed="64"/>
      </patternFill>
    </fill>
    <fill>
      <patternFill patternType="solid">
        <fgColor rgb="FF002060"/>
        <bgColor rgb="FF000000"/>
      </patternFill>
    </fill>
    <fill>
      <patternFill patternType="solid">
        <fgColor rgb="FFFFFF00"/>
        <bgColor indexed="64"/>
      </patternFill>
    </fill>
    <fill>
      <patternFill patternType="solid">
        <fgColor theme="5" tint="0.39997558519241921"/>
        <bgColor indexed="64"/>
      </patternFill>
    </fill>
    <fill>
      <patternFill patternType="solid">
        <fgColor theme="2" tint="-9.9978637043366805E-2"/>
        <bgColor indexed="64"/>
      </patternFill>
    </fill>
  </fills>
  <borders count="64">
    <border>
      <left/>
      <right/>
      <top/>
      <bottom/>
      <diagonal/>
    </border>
    <border>
      <left/>
      <right/>
      <top/>
      <bottom style="medium">
        <color indexed="64"/>
      </bottom>
      <diagonal/>
    </border>
    <border>
      <left/>
      <right/>
      <top style="medium">
        <color indexed="64"/>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medium">
        <color rgb="FF70AD47"/>
      </right>
      <top style="medium">
        <color rgb="FF70AD47"/>
      </top>
      <bottom style="medium">
        <color rgb="FF70AD47"/>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2" borderId="3"/>
    <xf numFmtId="0" fontId="2" fillId="3" borderId="4"/>
    <xf numFmtId="43" fontId="3" fillId="0" borderId="0" applyFont="0" applyFill="0" applyBorder="0" applyAlignment="0" applyProtection="0"/>
    <xf numFmtId="9" fontId="3" fillId="0" borderId="0" applyFont="0" applyFill="0" applyBorder="0" applyAlignment="0" applyProtection="0"/>
  </cellStyleXfs>
  <cellXfs count="184">
    <xf numFmtId="0" fontId="0" fillId="0" borderId="0" xfId="0"/>
    <xf numFmtId="0" fontId="6" fillId="9" borderId="22" xfId="0" applyFont="1" applyFill="1" applyBorder="1" applyAlignment="1">
      <alignment horizontal="center" vertical="center"/>
    </xf>
    <xf numFmtId="0" fontId="7" fillId="9" borderId="23" xfId="0" applyFont="1" applyFill="1" applyBorder="1" applyAlignment="1">
      <alignment horizontal="left" vertical="center" wrapText="1"/>
    </xf>
    <xf numFmtId="0" fontId="8" fillId="0" borderId="22" xfId="0" applyFont="1" applyBorder="1" applyAlignment="1">
      <alignment horizontal="center" vertical="center"/>
    </xf>
    <xf numFmtId="0" fontId="9" fillId="0" borderId="23" xfId="0" applyFont="1" applyBorder="1" applyAlignment="1">
      <alignment horizontal="left" vertical="center" wrapText="1"/>
    </xf>
    <xf numFmtId="0" fontId="5" fillId="8" borderId="19" xfId="0" applyFont="1" applyFill="1" applyBorder="1" applyAlignment="1">
      <alignment horizontal="center" vertical="center"/>
    </xf>
    <xf numFmtId="164" fontId="11" fillId="7" borderId="6" xfId="3" applyNumberFormat="1" applyFont="1" applyFill="1" applyBorder="1"/>
    <xf numFmtId="164" fontId="11" fillId="7" borderId="7" xfId="3" applyNumberFormat="1" applyFont="1" applyFill="1" applyBorder="1"/>
    <xf numFmtId="164" fontId="11" fillId="7" borderId="5" xfId="3" applyNumberFormat="1" applyFont="1" applyFill="1" applyBorder="1"/>
    <xf numFmtId="164" fontId="11" fillId="7" borderId="9" xfId="3" applyNumberFormat="1" applyFont="1" applyFill="1" applyBorder="1"/>
    <xf numFmtId="164" fontId="11" fillId="7" borderId="10" xfId="3" applyNumberFormat="1" applyFont="1" applyFill="1" applyBorder="1"/>
    <xf numFmtId="164" fontId="11" fillId="7" borderId="8" xfId="3" applyNumberFormat="1" applyFont="1" applyFill="1" applyBorder="1"/>
    <xf numFmtId="0" fontId="13" fillId="0" borderId="0" xfId="0" applyFont="1"/>
    <xf numFmtId="0" fontId="14" fillId="0" borderId="0" xfId="0" applyFont="1"/>
    <xf numFmtId="0" fontId="14" fillId="0" borderId="1" xfId="0" applyFont="1" applyBorder="1"/>
    <xf numFmtId="0" fontId="15" fillId="0" borderId="0" xfId="0" applyFont="1"/>
    <xf numFmtId="0" fontId="14" fillId="0" borderId="2" xfId="0" applyFont="1" applyBorder="1"/>
    <xf numFmtId="0" fontId="4" fillId="0" borderId="0" xfId="0" applyFont="1"/>
    <xf numFmtId="0" fontId="16" fillId="0" borderId="0" xfId="0" applyFont="1"/>
    <xf numFmtId="0" fontId="17" fillId="0" borderId="0" xfId="0" applyFont="1"/>
    <xf numFmtId="1" fontId="19" fillId="0" borderId="0" xfId="0" applyNumberFormat="1" applyFont="1"/>
    <xf numFmtId="0" fontId="4" fillId="0" borderId="0" xfId="0" applyFont="1" applyAlignment="1">
      <alignment horizontal="right"/>
    </xf>
    <xf numFmtId="3" fontId="20" fillId="3" borderId="4" xfId="2" applyNumberFormat="1" applyFont="1" applyProtection="1">
      <protection locked="0"/>
    </xf>
    <xf numFmtId="164" fontId="10" fillId="10" borderId="5" xfId="3" applyNumberFormat="1" applyFont="1" applyFill="1" applyBorder="1"/>
    <xf numFmtId="164" fontId="10" fillId="10" borderId="6" xfId="3" applyNumberFormat="1" applyFont="1" applyFill="1" applyBorder="1"/>
    <xf numFmtId="164" fontId="10" fillId="10" borderId="7" xfId="3" applyNumberFormat="1" applyFont="1" applyFill="1" applyBorder="1"/>
    <xf numFmtId="164" fontId="10" fillId="10" borderId="16" xfId="3" applyNumberFormat="1" applyFont="1" applyFill="1" applyBorder="1"/>
    <xf numFmtId="0" fontId="10" fillId="10" borderId="11" xfId="3" applyNumberFormat="1" applyFont="1" applyFill="1" applyBorder="1"/>
    <xf numFmtId="0" fontId="10" fillId="10" borderId="12" xfId="3" applyNumberFormat="1" applyFont="1" applyFill="1" applyBorder="1"/>
    <xf numFmtId="0" fontId="10" fillId="10" borderId="13" xfId="3" applyNumberFormat="1" applyFont="1" applyFill="1" applyBorder="1"/>
    <xf numFmtId="0" fontId="10" fillId="10" borderId="17" xfId="3" applyNumberFormat="1" applyFont="1" applyFill="1" applyBorder="1"/>
    <xf numFmtId="0" fontId="18" fillId="11" borderId="0" xfId="1" applyFont="1" applyFill="1" applyBorder="1"/>
    <xf numFmtId="0" fontId="18" fillId="11" borderId="0" xfId="1" applyFont="1" applyFill="1" applyBorder="1" applyAlignment="1">
      <alignment horizontal="right"/>
    </xf>
    <xf numFmtId="0" fontId="18" fillId="11" borderId="0" xfId="1" applyFont="1" applyFill="1" applyBorder="1" applyAlignment="1">
      <alignment horizontal="left"/>
    </xf>
    <xf numFmtId="0" fontId="10" fillId="12" borderId="8" xfId="0" applyFont="1" applyFill="1" applyBorder="1"/>
    <xf numFmtId="0" fontId="14" fillId="0" borderId="0" xfId="0" applyFont="1" applyBorder="1"/>
    <xf numFmtId="0" fontId="4" fillId="0" borderId="0" xfId="0" applyFont="1" applyBorder="1"/>
    <xf numFmtId="0" fontId="15" fillId="0" borderId="0" xfId="0" applyFont="1" applyBorder="1"/>
    <xf numFmtId="2" fontId="20" fillId="3" borderId="4" xfId="2" applyNumberFormat="1" applyFont="1" applyProtection="1">
      <protection locked="0"/>
    </xf>
    <xf numFmtId="4" fontId="20" fillId="3" borderId="4" xfId="2" applyNumberFormat="1" applyFont="1" applyProtection="1">
      <protection locked="0"/>
    </xf>
    <xf numFmtId="164" fontId="11" fillId="7" borderId="14" xfId="3" applyNumberFormat="1" applyFont="1" applyFill="1" applyBorder="1"/>
    <xf numFmtId="164" fontId="11" fillId="7" borderId="15" xfId="3" applyNumberFormat="1" applyFont="1" applyFill="1" applyBorder="1"/>
    <xf numFmtId="0" fontId="14" fillId="13" borderId="0" xfId="0" applyFont="1" applyFill="1"/>
    <xf numFmtId="0" fontId="22" fillId="11" borderId="0" xfId="1" applyFont="1" applyFill="1" applyBorder="1"/>
    <xf numFmtId="1" fontId="23" fillId="13" borderId="0" xfId="0" applyNumberFormat="1" applyFont="1" applyFill="1"/>
    <xf numFmtId="1" fontId="23" fillId="0" borderId="0" xfId="0" applyNumberFormat="1" applyFont="1"/>
    <xf numFmtId="0" fontId="22" fillId="11" borderId="0" xfId="1" applyFont="1" applyFill="1" applyBorder="1" applyAlignment="1">
      <alignment horizontal="right"/>
    </xf>
    <xf numFmtId="0" fontId="14" fillId="0" borderId="0" xfId="0" applyFont="1" applyAlignment="1">
      <alignment horizontal="right"/>
    </xf>
    <xf numFmtId="0" fontId="22" fillId="11" borderId="0" xfId="1" applyFont="1" applyFill="1" applyBorder="1" applyAlignment="1">
      <alignment horizontal="left"/>
    </xf>
    <xf numFmtId="3" fontId="24" fillId="3" borderId="4" xfId="2" applyNumberFormat="1" applyFont="1" applyProtection="1">
      <protection locked="0"/>
    </xf>
    <xf numFmtId="4" fontId="24" fillId="3" borderId="4" xfId="2" applyNumberFormat="1" applyFont="1" applyProtection="1">
      <protection locked="0"/>
    </xf>
    <xf numFmtId="0" fontId="17" fillId="15" borderId="26" xfId="0" applyFont="1" applyFill="1" applyBorder="1" applyAlignment="1">
      <alignment horizontal="center" vertical="center"/>
    </xf>
    <xf numFmtId="0" fontId="17" fillId="15" borderId="27" xfId="0" applyFont="1" applyFill="1" applyBorder="1" applyAlignment="1">
      <alignment horizontal="center" vertical="center"/>
    </xf>
    <xf numFmtId="2" fontId="14" fillId="14" borderId="0" xfId="0" applyNumberFormat="1" applyFont="1" applyFill="1"/>
    <xf numFmtId="1" fontId="14" fillId="14" borderId="0" xfId="0" applyNumberFormat="1" applyFont="1" applyFill="1"/>
    <xf numFmtId="0" fontId="22" fillId="11" borderId="0" xfId="0" applyFont="1" applyFill="1" applyBorder="1" applyAlignment="1">
      <alignment horizontal="center"/>
    </xf>
    <xf numFmtId="1" fontId="17" fillId="14" borderId="0" xfId="0" applyNumberFormat="1" applyFont="1" applyFill="1"/>
    <xf numFmtId="43" fontId="14" fillId="13" borderId="0" xfId="3" applyFont="1" applyFill="1"/>
    <xf numFmtId="1" fontId="24" fillId="3" borderId="4" xfId="2" applyNumberFormat="1" applyFont="1" applyProtection="1">
      <protection locked="0"/>
    </xf>
    <xf numFmtId="2" fontId="14" fillId="13" borderId="0" xfId="0" applyNumberFormat="1" applyFont="1" applyFill="1"/>
    <xf numFmtId="2" fontId="24" fillId="3" borderId="4" xfId="2" applyNumberFormat="1" applyFont="1" applyProtection="1">
      <protection locked="0"/>
    </xf>
    <xf numFmtId="165" fontId="14" fillId="13" borderId="0" xfId="0" applyNumberFormat="1" applyFont="1" applyFill="1"/>
    <xf numFmtId="4" fontId="14" fillId="13" borderId="0" xfId="3" applyNumberFormat="1" applyFont="1" applyFill="1"/>
    <xf numFmtId="0" fontId="4" fillId="0" borderId="1" xfId="0" applyFont="1" applyBorder="1"/>
    <xf numFmtId="4" fontId="14" fillId="13" borderId="0" xfId="0" applyNumberFormat="1" applyFont="1" applyFill="1"/>
    <xf numFmtId="0" fontId="22" fillId="11" borderId="0" xfId="0" applyFont="1" applyFill="1" applyBorder="1" applyAlignment="1">
      <alignment horizontal="center"/>
    </xf>
    <xf numFmtId="0" fontId="22" fillId="11" borderId="0" xfId="0" applyFont="1" applyFill="1" applyBorder="1" applyAlignment="1">
      <alignment horizontal="center"/>
    </xf>
    <xf numFmtId="0" fontId="26" fillId="0" borderId="0" xfId="0" applyFont="1"/>
    <xf numFmtId="0" fontId="18" fillId="11" borderId="0" xfId="1" applyFont="1" applyFill="1" applyBorder="1" applyAlignment="1">
      <alignment horizontal="center" vertical="center"/>
    </xf>
    <xf numFmtId="43" fontId="4" fillId="13" borderId="0" xfId="3" applyFont="1" applyFill="1"/>
    <xf numFmtId="0" fontId="4" fillId="13" borderId="0" xfId="0" applyFont="1" applyFill="1"/>
    <xf numFmtId="1" fontId="19" fillId="13" borderId="0" xfId="0" applyNumberFormat="1" applyFont="1" applyFill="1"/>
    <xf numFmtId="2" fontId="4" fillId="13" borderId="0" xfId="0" applyNumberFormat="1" applyFont="1" applyFill="1"/>
    <xf numFmtId="3" fontId="4" fillId="13" borderId="0" xfId="0" applyNumberFormat="1" applyFont="1" applyFill="1"/>
    <xf numFmtId="3" fontId="4" fillId="13" borderId="0" xfId="3" applyNumberFormat="1" applyFont="1" applyFill="1"/>
    <xf numFmtId="0" fontId="14" fillId="0" borderId="0" xfId="0" applyFont="1" applyFill="1"/>
    <xf numFmtId="0" fontId="17" fillId="15" borderId="26" xfId="0" applyFont="1" applyFill="1" applyBorder="1" applyAlignment="1">
      <alignment horizontal="center"/>
    </xf>
    <xf numFmtId="0" fontId="17" fillId="15" borderId="27" xfId="0" applyFont="1" applyFill="1" applyBorder="1" applyAlignment="1">
      <alignment horizontal="center"/>
    </xf>
    <xf numFmtId="0" fontId="4" fillId="0" borderId="0" xfId="0" applyFont="1" applyFill="1"/>
    <xf numFmtId="0" fontId="12" fillId="0" borderId="0" xfId="0" applyFont="1" applyFill="1" applyBorder="1"/>
    <xf numFmtId="0" fontId="12" fillId="5" borderId="8" xfId="0" applyFont="1" applyFill="1" applyBorder="1"/>
    <xf numFmtId="10" fontId="11" fillId="7" borderId="32" xfId="4" applyNumberFormat="1" applyFont="1" applyFill="1" applyBorder="1"/>
    <xf numFmtId="10" fontId="11" fillId="7" borderId="18" xfId="4" applyNumberFormat="1" applyFont="1" applyFill="1" applyBorder="1"/>
    <xf numFmtId="0" fontId="12" fillId="5" borderId="30" xfId="0" applyFont="1" applyFill="1" applyBorder="1"/>
    <xf numFmtId="0" fontId="12" fillId="5" borderId="33" xfId="0" applyFont="1" applyFill="1" applyBorder="1"/>
    <xf numFmtId="10" fontId="11" fillId="7" borderId="36" xfId="4" applyNumberFormat="1" applyFont="1" applyFill="1" applyBorder="1"/>
    <xf numFmtId="164" fontId="11" fillId="7" borderId="38" xfId="3" applyNumberFormat="1" applyFont="1" applyFill="1" applyBorder="1"/>
    <xf numFmtId="164" fontId="11" fillId="7" borderId="39" xfId="3" applyNumberFormat="1" applyFont="1" applyFill="1" applyBorder="1"/>
    <xf numFmtId="164" fontId="11" fillId="7" borderId="40" xfId="3" applyNumberFormat="1" applyFont="1" applyFill="1" applyBorder="1"/>
    <xf numFmtId="164" fontId="11" fillId="7" borderId="29" xfId="3" applyNumberFormat="1" applyFont="1" applyFill="1" applyBorder="1"/>
    <xf numFmtId="0" fontId="10" fillId="10" borderId="8" xfId="3" applyNumberFormat="1" applyFont="1" applyFill="1" applyBorder="1"/>
    <xf numFmtId="0" fontId="10" fillId="10" borderId="9" xfId="3" applyNumberFormat="1" applyFont="1" applyFill="1" applyBorder="1"/>
    <xf numFmtId="0" fontId="10" fillId="10" borderId="10" xfId="3" applyNumberFormat="1" applyFont="1" applyFill="1" applyBorder="1"/>
    <xf numFmtId="164" fontId="11" fillId="7" borderId="28" xfId="3" applyNumberFormat="1" applyFont="1" applyFill="1" applyBorder="1"/>
    <xf numFmtId="164" fontId="11" fillId="7" borderId="30" xfId="3" applyNumberFormat="1" applyFont="1" applyFill="1" applyBorder="1"/>
    <xf numFmtId="164" fontId="11" fillId="7" borderId="31" xfId="3" applyNumberFormat="1" applyFont="1" applyFill="1" applyBorder="1"/>
    <xf numFmtId="164" fontId="11" fillId="7" borderId="42" xfId="3" applyNumberFormat="1" applyFont="1" applyFill="1" applyBorder="1"/>
    <xf numFmtId="0" fontId="12" fillId="5" borderId="29" xfId="0" applyFont="1" applyFill="1" applyBorder="1"/>
    <xf numFmtId="10" fontId="11" fillId="7" borderId="37" xfId="4" applyNumberFormat="1" applyFont="1" applyFill="1" applyBorder="1"/>
    <xf numFmtId="0" fontId="10" fillId="12" borderId="10" xfId="0" applyFont="1" applyFill="1" applyBorder="1"/>
    <xf numFmtId="0" fontId="22" fillId="11" borderId="0" xfId="0" applyFont="1" applyFill="1" applyBorder="1" applyAlignment="1">
      <alignment horizontal="center"/>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22" fillId="11" borderId="0" xfId="1" applyFont="1" applyFill="1" applyBorder="1" applyAlignment="1">
      <alignment horizontal="center" vertical="center"/>
    </xf>
    <xf numFmtId="0" fontId="14" fillId="0" borderId="0" xfId="0" applyFont="1" applyAlignment="1">
      <alignment horizontal="center" vertical="center"/>
    </xf>
    <xf numFmtId="164" fontId="11" fillId="7" borderId="33" xfId="3" applyNumberFormat="1" applyFont="1" applyFill="1" applyBorder="1"/>
    <xf numFmtId="164" fontId="11" fillId="7" borderId="34" xfId="3" applyNumberFormat="1" applyFont="1" applyFill="1" applyBorder="1"/>
    <xf numFmtId="164" fontId="11" fillId="7" borderId="41" xfId="3" applyNumberFormat="1" applyFont="1" applyFill="1" applyBorder="1"/>
    <xf numFmtId="164" fontId="11" fillId="7" borderId="35" xfId="3" applyNumberFormat="1" applyFont="1" applyFill="1" applyBorder="1"/>
    <xf numFmtId="0" fontId="12" fillId="5" borderId="5" xfId="0" applyFont="1" applyFill="1" applyBorder="1"/>
    <xf numFmtId="10" fontId="11" fillId="7" borderId="16" xfId="4" applyNumberFormat="1" applyFont="1" applyFill="1" applyBorder="1"/>
    <xf numFmtId="0" fontId="17" fillId="15" borderId="43" xfId="0" applyFont="1" applyFill="1" applyBorder="1" applyAlignment="1">
      <alignment horizontal="center" vertical="center"/>
    </xf>
    <xf numFmtId="0" fontId="17" fillId="15" borderId="44" xfId="0" applyFont="1" applyFill="1" applyBorder="1" applyAlignment="1">
      <alignment horizontal="center" vertical="center"/>
    </xf>
    <xf numFmtId="0" fontId="12" fillId="5" borderId="45" xfId="0" applyFont="1" applyFill="1" applyBorder="1"/>
    <xf numFmtId="10" fontId="11" fillId="7" borderId="48" xfId="4" applyNumberFormat="1" applyFont="1" applyFill="1" applyBorder="1"/>
    <xf numFmtId="10" fontId="11" fillId="7" borderId="46" xfId="4" applyNumberFormat="1" applyFont="1" applyFill="1" applyBorder="1"/>
    <xf numFmtId="164" fontId="11" fillId="7" borderId="45" xfId="3" applyNumberFormat="1" applyFont="1" applyFill="1" applyBorder="1"/>
    <xf numFmtId="164" fontId="11" fillId="7" borderId="46" xfId="3" applyNumberFormat="1" applyFont="1" applyFill="1" applyBorder="1"/>
    <xf numFmtId="164" fontId="11" fillId="7" borderId="49" xfId="3" applyNumberFormat="1" applyFont="1" applyFill="1" applyBorder="1"/>
    <xf numFmtId="164" fontId="11" fillId="7" borderId="47" xfId="3" applyNumberFormat="1" applyFont="1" applyFill="1" applyBorder="1"/>
    <xf numFmtId="43" fontId="14" fillId="14" borderId="0" xfId="3" applyFont="1" applyFill="1"/>
    <xf numFmtId="167" fontId="14" fillId="14" borderId="0" xfId="3" applyNumberFormat="1" applyFont="1" applyFill="1"/>
    <xf numFmtId="0" fontId="17" fillId="15" borderId="43" xfId="0" applyFont="1" applyFill="1" applyBorder="1" applyAlignment="1">
      <alignment horizontal="center"/>
    </xf>
    <xf numFmtId="0" fontId="17" fillId="15" borderId="44" xfId="0" applyFont="1" applyFill="1" applyBorder="1" applyAlignment="1">
      <alignment horizontal="center"/>
    </xf>
    <xf numFmtId="164" fontId="11" fillId="6" borderId="51" xfId="3" applyNumberFormat="1" applyFont="1" applyFill="1" applyBorder="1" applyAlignment="1">
      <alignment vertical="center" wrapText="1"/>
    </xf>
    <xf numFmtId="164" fontId="11" fillId="6" borderId="52" xfId="3" applyNumberFormat="1" applyFont="1" applyFill="1" applyBorder="1" applyAlignment="1">
      <alignment vertical="center" wrapText="1"/>
    </xf>
    <xf numFmtId="164" fontId="11" fillId="6" borderId="53" xfId="3" applyNumberFormat="1" applyFont="1" applyFill="1" applyBorder="1" applyAlignment="1">
      <alignment vertical="center" wrapText="1"/>
    </xf>
    <xf numFmtId="164" fontId="11" fillId="6" borderId="54" xfId="3" applyNumberFormat="1" applyFont="1" applyFill="1" applyBorder="1" applyAlignment="1">
      <alignment vertical="center" wrapText="1"/>
    </xf>
    <xf numFmtId="164" fontId="11" fillId="6" borderId="55" xfId="3" applyNumberFormat="1" applyFont="1" applyFill="1" applyBorder="1" applyAlignment="1">
      <alignment vertical="center" wrapText="1"/>
    </xf>
    <xf numFmtId="164" fontId="11" fillId="6" borderId="27" xfId="3" applyNumberFormat="1" applyFont="1" applyFill="1" applyBorder="1" applyAlignment="1">
      <alignment vertical="center" wrapText="1"/>
    </xf>
    <xf numFmtId="0" fontId="11" fillId="5" borderId="35" xfId="0" applyFont="1" applyFill="1" applyBorder="1"/>
    <xf numFmtId="0" fontId="11" fillId="5" borderId="7" xfId="0" applyFont="1" applyFill="1" applyBorder="1"/>
    <xf numFmtId="0" fontId="11" fillId="5" borderId="10" xfId="0" applyFont="1" applyFill="1" applyBorder="1"/>
    <xf numFmtId="0" fontId="11" fillId="5" borderId="31" xfId="0" applyFont="1" applyFill="1" applyBorder="1"/>
    <xf numFmtId="0" fontId="11" fillId="5" borderId="47" xfId="0" applyFont="1" applyFill="1" applyBorder="1"/>
    <xf numFmtId="0" fontId="11" fillId="5" borderId="40" xfId="0" applyFont="1" applyFill="1" applyBorder="1"/>
    <xf numFmtId="1" fontId="25" fillId="0" borderId="0" xfId="0" applyNumberFormat="1" applyFont="1" applyBorder="1" applyAlignment="1">
      <alignment horizontal="center" vertical="center"/>
    </xf>
    <xf numFmtId="0" fontId="15" fillId="0" borderId="0" xfId="0" applyFont="1" applyFill="1" applyBorder="1" applyAlignment="1">
      <alignment horizontal="left" wrapText="1"/>
    </xf>
    <xf numFmtId="164" fontId="11" fillId="6" borderId="56" xfId="3" applyNumberFormat="1" applyFont="1" applyFill="1" applyBorder="1" applyAlignment="1">
      <alignment vertical="center" wrapText="1"/>
    </xf>
    <xf numFmtId="164" fontId="11" fillId="7" borderId="18" xfId="3" applyNumberFormat="1" applyFont="1" applyFill="1" applyBorder="1"/>
    <xf numFmtId="10" fontId="11" fillId="7" borderId="11" xfId="4" applyNumberFormat="1" applyFont="1" applyFill="1" applyBorder="1"/>
    <xf numFmtId="10" fontId="11" fillId="7" borderId="17" xfId="4" applyNumberFormat="1" applyFont="1" applyFill="1" applyBorder="1"/>
    <xf numFmtId="10" fontId="11" fillId="7" borderId="57" xfId="4" applyNumberFormat="1" applyFont="1" applyFill="1" applyBorder="1"/>
    <xf numFmtId="10" fontId="11" fillId="7" borderId="45" xfId="4" applyNumberFormat="1" applyFont="1" applyFill="1" applyBorder="1"/>
    <xf numFmtId="10" fontId="11" fillId="7" borderId="47" xfId="4" applyNumberFormat="1" applyFont="1" applyFill="1" applyBorder="1"/>
    <xf numFmtId="0" fontId="22" fillId="11" borderId="0" xfId="0" applyFont="1" applyFill="1" applyBorder="1" applyAlignment="1">
      <alignment horizontal="center"/>
    </xf>
    <xf numFmtId="0" fontId="9" fillId="0" borderId="23" xfId="0" applyFont="1" applyBorder="1" applyAlignment="1">
      <alignment horizontal="center" vertical="center" wrapText="1"/>
    </xf>
    <xf numFmtId="0" fontId="29" fillId="0" borderId="0" xfId="0" applyFont="1"/>
    <xf numFmtId="0" fontId="10" fillId="12" borderId="56" xfId="0" applyFont="1" applyFill="1" applyBorder="1"/>
    <xf numFmtId="0" fontId="12" fillId="5" borderId="50" xfId="0" applyFont="1" applyFill="1" applyBorder="1"/>
    <xf numFmtId="0" fontId="12" fillId="5" borderId="58" xfId="0" applyFont="1" applyFill="1" applyBorder="1"/>
    <xf numFmtId="0" fontId="12" fillId="5" borderId="1" xfId="0" applyFont="1" applyFill="1" applyBorder="1"/>
    <xf numFmtId="0" fontId="12" fillId="5" borderId="59" xfId="0" applyFont="1" applyFill="1" applyBorder="1"/>
    <xf numFmtId="0" fontId="12" fillId="5" borderId="56" xfId="0" applyFont="1" applyFill="1" applyBorder="1"/>
    <xf numFmtId="0" fontId="12" fillId="5" borderId="60" xfId="0" applyFont="1" applyFill="1" applyBorder="1"/>
    <xf numFmtId="10" fontId="11" fillId="7" borderId="61" xfId="4" applyNumberFormat="1" applyFont="1" applyFill="1" applyBorder="1"/>
    <xf numFmtId="10" fontId="11" fillId="7" borderId="62" xfId="4" applyNumberFormat="1" applyFont="1" applyFill="1" applyBorder="1"/>
    <xf numFmtId="10" fontId="11" fillId="7" borderId="63" xfId="4" applyNumberFormat="1" applyFont="1" applyFill="1" applyBorder="1"/>
    <xf numFmtId="167" fontId="24" fillId="3" borderId="4" xfId="3" applyNumberFormat="1" applyFont="1" applyFill="1" applyBorder="1" applyProtection="1">
      <protection locked="0"/>
    </xf>
    <xf numFmtId="43" fontId="14" fillId="0" borderId="0" xfId="3" applyFont="1"/>
    <xf numFmtId="167" fontId="14" fillId="0" borderId="0" xfId="3" applyNumberFormat="1" applyFont="1"/>
    <xf numFmtId="167" fontId="22" fillId="11" borderId="0" xfId="3" applyNumberFormat="1" applyFont="1" applyFill="1" applyBorder="1" applyAlignment="1">
      <alignment horizontal="center"/>
    </xf>
    <xf numFmtId="167" fontId="14" fillId="0" borderId="0" xfId="3" applyNumberFormat="1" applyFont="1" applyBorder="1"/>
    <xf numFmtId="167" fontId="14" fillId="0" borderId="1" xfId="3" applyNumberFormat="1" applyFont="1" applyBorder="1"/>
    <xf numFmtId="43" fontId="4" fillId="0" borderId="0" xfId="3" applyFont="1"/>
    <xf numFmtId="0" fontId="25" fillId="0" borderId="2" xfId="0" applyFont="1" applyBorder="1" applyAlignment="1">
      <alignment horizontal="center" vertical="center"/>
    </xf>
    <xf numFmtId="0" fontId="25" fillId="0" borderId="0" xfId="0" applyFont="1" applyBorder="1" applyAlignment="1">
      <alignment horizontal="center" vertical="center"/>
    </xf>
    <xf numFmtId="166" fontId="25" fillId="0" borderId="2" xfId="0" applyNumberFormat="1" applyFont="1" applyBorder="1" applyAlignment="1">
      <alignment horizontal="center" vertical="center"/>
    </xf>
    <xf numFmtId="166" fontId="25" fillId="0" borderId="0" xfId="0" applyNumberFormat="1" applyFont="1" applyBorder="1" applyAlignment="1">
      <alignment horizontal="center" vertical="center"/>
    </xf>
    <xf numFmtId="0" fontId="15" fillId="0" borderId="0" xfId="0" applyFont="1" applyFill="1" applyBorder="1" applyAlignment="1">
      <alignment horizontal="left" wrapText="1"/>
    </xf>
    <xf numFmtId="0" fontId="17" fillId="15" borderId="24" xfId="0" applyFont="1" applyFill="1" applyBorder="1" applyAlignment="1">
      <alignment horizontal="center"/>
    </xf>
    <xf numFmtId="0" fontId="17" fillId="15" borderId="25" xfId="0" applyFont="1" applyFill="1" applyBorder="1" applyAlignment="1">
      <alignment horizontal="center"/>
    </xf>
    <xf numFmtId="0" fontId="25" fillId="0" borderId="2" xfId="0" applyFont="1" applyFill="1" applyBorder="1" applyAlignment="1">
      <alignment horizontal="center" vertical="center"/>
    </xf>
    <xf numFmtId="0" fontId="25" fillId="0" borderId="0" xfId="0" applyFont="1" applyFill="1" applyBorder="1" applyAlignment="1">
      <alignment horizontal="center" vertical="center"/>
    </xf>
    <xf numFmtId="166" fontId="25" fillId="0" borderId="0" xfId="0" applyNumberFormat="1" applyFont="1" applyAlignment="1">
      <alignment horizontal="center" vertical="center"/>
    </xf>
    <xf numFmtId="1" fontId="25" fillId="0" borderId="2" xfId="0" applyNumberFormat="1" applyFont="1" applyBorder="1" applyAlignment="1">
      <alignment horizontal="center" vertical="center"/>
    </xf>
    <xf numFmtId="1" fontId="25" fillId="0" borderId="0" xfId="0" applyNumberFormat="1" applyFont="1" applyAlignment="1">
      <alignment horizontal="center" vertical="center"/>
    </xf>
    <xf numFmtId="1" fontId="25" fillId="0" borderId="0" xfId="0" applyNumberFormat="1" applyFont="1" applyBorder="1" applyAlignment="1">
      <alignment horizontal="center" vertical="center"/>
    </xf>
    <xf numFmtId="0" fontId="10" fillId="12" borderId="5" xfId="0" applyFont="1" applyFill="1" applyBorder="1" applyAlignment="1">
      <alignment horizontal="center"/>
    </xf>
    <xf numFmtId="0" fontId="10" fillId="12" borderId="58" xfId="0" applyFont="1" applyFill="1" applyBorder="1" applyAlignment="1">
      <alignment horizontal="center"/>
    </xf>
    <xf numFmtId="0" fontId="10" fillId="12" borderId="7" xfId="0" applyFont="1" applyFill="1" applyBorder="1" applyAlignment="1">
      <alignment horizont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cellXfs>
  <cellStyles count="5">
    <cellStyle name="Comma" xfId="3" builtinId="3"/>
    <cellStyle name="InputCellNumber" xfId="2" xr:uid="{D09FA139-30CB-40E8-8FDF-B614FC39648A}"/>
    <cellStyle name="Normal" xfId="0" builtinId="0"/>
    <cellStyle name="Percent" xfId="4" builtinId="5"/>
    <cellStyle name="Table Label" xfId="1" xr:uid="{4349F5A6-76A7-4094-BD4B-338F797F8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CDF!$B$276</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CDF!$C$275:$I$275</c:f>
              <c:strCache>
                <c:ptCount val="7"/>
                <c:pt idx="0">
                  <c:v>t+0</c:v>
                </c:pt>
                <c:pt idx="1">
                  <c:v>t+1</c:v>
                </c:pt>
                <c:pt idx="2">
                  <c:v>t+2</c:v>
                </c:pt>
                <c:pt idx="3">
                  <c:v>t+3</c:v>
                </c:pt>
                <c:pt idx="4">
                  <c:v>t+4</c:v>
                </c:pt>
                <c:pt idx="5">
                  <c:v>t+5</c:v>
                </c:pt>
                <c:pt idx="6">
                  <c:v>t+6</c:v>
                </c:pt>
              </c:strCache>
            </c:strRef>
          </c:cat>
          <c:val>
            <c:numRef>
              <c:f>CDF!$C$276:$I$276</c:f>
              <c:numCache>
                <c:formatCode>0.00</c:formatCode>
                <c:ptCount val="7"/>
                <c:pt idx="0">
                  <c:v>8.4058428023234075</c:v>
                </c:pt>
                <c:pt idx="1">
                  <c:v>76.31181834617739</c:v>
                </c:pt>
                <c:pt idx="2">
                  <c:v>100</c:v>
                </c:pt>
                <c:pt idx="3">
                  <c:v>100</c:v>
                </c:pt>
                <c:pt idx="4">
                  <c:v>100</c:v>
                </c:pt>
                <c:pt idx="5">
                  <c:v>100</c:v>
                </c:pt>
                <c:pt idx="6">
                  <c:v>100</c:v>
                </c:pt>
              </c:numCache>
            </c:numRef>
          </c:val>
          <c:smooth val="0"/>
          <c:extLst>
            <c:ext xmlns:c16="http://schemas.microsoft.com/office/drawing/2014/chart" uri="{C3380CC4-5D6E-409C-BE32-E72D297353CC}">
              <c16:uniqueId val="{00000000-46B4-4063-9FBA-74C4A7E40E9F}"/>
            </c:ext>
          </c:extLst>
        </c:ser>
        <c:ser>
          <c:idx val="1"/>
          <c:order val="1"/>
          <c:tx>
            <c:strRef>
              <c:f>CDF!$B$277</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CDF!$C$275:$I$275</c:f>
              <c:strCache>
                <c:ptCount val="7"/>
                <c:pt idx="0">
                  <c:v>t+0</c:v>
                </c:pt>
                <c:pt idx="1">
                  <c:v>t+1</c:v>
                </c:pt>
                <c:pt idx="2">
                  <c:v>t+2</c:v>
                </c:pt>
                <c:pt idx="3">
                  <c:v>t+3</c:v>
                </c:pt>
                <c:pt idx="4">
                  <c:v>t+4</c:v>
                </c:pt>
                <c:pt idx="5">
                  <c:v>t+5</c:v>
                </c:pt>
                <c:pt idx="6">
                  <c:v>t+6</c:v>
                </c:pt>
              </c:strCache>
            </c:strRef>
          </c:cat>
          <c:val>
            <c:numRef>
              <c:f>CDF!$C$277:$I$277</c:f>
              <c:numCache>
                <c:formatCode>0.00</c:formatCode>
                <c:ptCount val="7"/>
                <c:pt idx="0">
                  <c:v>8.4058428023234075</c:v>
                </c:pt>
                <c:pt idx="1">
                  <c:v>76.31181834617739</c:v>
                </c:pt>
                <c:pt idx="2">
                  <c:v>100</c:v>
                </c:pt>
                <c:pt idx="3">
                  <c:v>100</c:v>
                </c:pt>
                <c:pt idx="4">
                  <c:v>100</c:v>
                </c:pt>
                <c:pt idx="5">
                  <c:v>100</c:v>
                </c:pt>
                <c:pt idx="6">
                  <c:v>100</c:v>
                </c:pt>
              </c:numCache>
            </c:numRef>
          </c:val>
          <c:smooth val="0"/>
          <c:extLst>
            <c:ext xmlns:c16="http://schemas.microsoft.com/office/drawing/2014/chart" uri="{C3380CC4-5D6E-409C-BE32-E72D297353CC}">
              <c16:uniqueId val="{00000001-46B4-4063-9FBA-74C4A7E40E9F}"/>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CO05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CDF!$C$79:$L$79</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CDF!$C$80:$L$80</c:f>
              <c:numCache>
                <c:formatCode>_(* #,##0_);_(* \(#,##0\);_(* "-"??_);_(@_)</c:formatCode>
                <c:ptCount val="10"/>
                <c:pt idx="0">
                  <c:v>0</c:v>
                </c:pt>
                <c:pt idx="1">
                  <c:v>0</c:v>
                </c:pt>
                <c:pt idx="2">
                  <c:v>5320.9087985337474</c:v>
                </c:pt>
                <c:pt idx="3">
                  <c:v>31925.452791202482</c:v>
                </c:pt>
                <c:pt idx="4">
                  <c:v>37246.361589736232</c:v>
                </c:pt>
                <c:pt idx="5">
                  <c:v>42567.270388269979</c:v>
                </c:pt>
                <c:pt idx="6">
                  <c:v>47888.179186803725</c:v>
                </c:pt>
                <c:pt idx="7">
                  <c:v>53209.087985337472</c:v>
                </c:pt>
                <c:pt idx="8">
                  <c:v>58529.996783871218</c:v>
                </c:pt>
              </c:numCache>
            </c:numRef>
          </c:val>
          <c:extLst>
            <c:ext xmlns:c16="http://schemas.microsoft.com/office/drawing/2014/chart" uri="{C3380CC4-5D6E-409C-BE32-E72D297353CC}">
              <c16:uniqueId val="{00000000-750C-4DD5-B5D6-C62F051F742A}"/>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CO05</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CDF!$C$33:$K$33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CDF!$C$34:$K$34</c:f>
              <c:numCache>
                <c:formatCode>_(* #,##0_);_(* \(#,##0\);_(* "-"??_);_(@_)</c:formatCode>
                <c:ptCount val="9"/>
                <c:pt idx="0">
                  <c:v>0</c:v>
                </c:pt>
                <c:pt idx="1">
                  <c:v>0</c:v>
                </c:pt>
                <c:pt idx="2">
                  <c:v>0</c:v>
                </c:pt>
                <c:pt idx="3">
                  <c:v>83612.456159215741</c:v>
                </c:pt>
                <c:pt idx="4">
                  <c:v>95557.092753389399</c:v>
                </c:pt>
                <c:pt idx="5">
                  <c:v>107501.72934756309</c:v>
                </c:pt>
                <c:pt idx="6">
                  <c:v>119446.36594173676</c:v>
                </c:pt>
                <c:pt idx="7">
                  <c:v>131391.00253591043</c:v>
                </c:pt>
                <c:pt idx="8">
                  <c:v>143335.63913008411</c:v>
                </c:pt>
              </c:numCache>
            </c:numRef>
          </c:val>
          <c:extLst>
            <c:ext xmlns:c16="http://schemas.microsoft.com/office/drawing/2014/chart" uri="{C3380CC4-5D6E-409C-BE32-E72D297353CC}">
              <c16:uniqueId val="{00000000-868D-4DC9-B797-1929EB0EAF84}"/>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7774351122776311"/>
          <c:h val="0.85215266841644799"/>
        </c:manualLayout>
      </c:layout>
      <c:lineChart>
        <c:grouping val="standard"/>
        <c:varyColors val="0"/>
        <c:ser>
          <c:idx val="0"/>
          <c:order val="0"/>
          <c:tx>
            <c:strRef>
              <c:f>CDF!$B$105</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CDF!$C$104:$K$104</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CDF!$C$105:$K$105</c:f>
              <c:numCache>
                <c:formatCode>0</c:formatCode>
                <c:ptCount val="9"/>
                <c:pt idx="0">
                  <c:v>0.96078025541525158</c:v>
                </c:pt>
                <c:pt idx="1">
                  <c:v>0.96078025541525158</c:v>
                </c:pt>
                <c:pt idx="2">
                  <c:v>1.9215605108305032</c:v>
                </c:pt>
                <c:pt idx="3">
                  <c:v>236.35194283215191</c:v>
                </c:pt>
                <c:pt idx="4">
                  <c:v>283.43017534749924</c:v>
                </c:pt>
                <c:pt idx="5">
                  <c:v>365.09649705779566</c:v>
                </c:pt>
                <c:pt idx="6">
                  <c:v>446.76281876809202</c:v>
                </c:pt>
                <c:pt idx="7">
                  <c:v>528.42914047838838</c:v>
                </c:pt>
                <c:pt idx="8">
                  <c:v>610.09546218868479</c:v>
                </c:pt>
              </c:numCache>
            </c:numRef>
          </c:val>
          <c:smooth val="0"/>
          <c:extLst>
            <c:ext xmlns:c16="http://schemas.microsoft.com/office/drawing/2014/chart" uri="{C3380CC4-5D6E-409C-BE32-E72D297353CC}">
              <c16:uniqueId val="{00000000-9413-43EF-AD6E-17FE482D64B9}"/>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CDF!$B$109</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CDF!$C$108:$I$108</c:f>
              <c:strCache>
                <c:ptCount val="7"/>
                <c:pt idx="0">
                  <c:v>t+0</c:v>
                </c:pt>
                <c:pt idx="1">
                  <c:v>t+1</c:v>
                </c:pt>
                <c:pt idx="2">
                  <c:v>t+2</c:v>
                </c:pt>
                <c:pt idx="3">
                  <c:v>t+3</c:v>
                </c:pt>
                <c:pt idx="4">
                  <c:v>t+4</c:v>
                </c:pt>
                <c:pt idx="5">
                  <c:v>t+5</c:v>
                </c:pt>
                <c:pt idx="6">
                  <c:v>t+6</c:v>
                </c:pt>
              </c:strCache>
            </c:strRef>
          </c:cat>
          <c:val>
            <c:numRef>
              <c:f>CDF!$C$109:$I$109</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0-2A70-47EC-8845-46256AE40E9E}"/>
            </c:ext>
          </c:extLst>
        </c:ser>
        <c:ser>
          <c:idx val="1"/>
          <c:order val="1"/>
          <c:tx>
            <c:strRef>
              <c:f>CDF!$B$110</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CDF!$C$108:$I$108</c:f>
              <c:strCache>
                <c:ptCount val="7"/>
                <c:pt idx="0">
                  <c:v>t+0</c:v>
                </c:pt>
                <c:pt idx="1">
                  <c:v>t+1</c:v>
                </c:pt>
                <c:pt idx="2">
                  <c:v>t+2</c:v>
                </c:pt>
                <c:pt idx="3">
                  <c:v>t+3</c:v>
                </c:pt>
                <c:pt idx="4">
                  <c:v>t+4</c:v>
                </c:pt>
                <c:pt idx="5">
                  <c:v>t+5</c:v>
                </c:pt>
                <c:pt idx="6">
                  <c:v>t+6</c:v>
                </c:pt>
              </c:strCache>
            </c:strRef>
          </c:cat>
          <c:val>
            <c:numRef>
              <c:f>CDF!$C$110:$I$110</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1-2A70-47EC-8845-46256AE40E9E}"/>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IOUT1</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CDF!$B$204</c:f>
              <c:strCache>
                <c:ptCount val="1"/>
                <c:pt idx="0">
                  <c:v>Prognoză 2021-2027</c:v>
                </c:pt>
              </c:strCache>
            </c:strRef>
          </c:tx>
          <c:spPr>
            <a:solidFill>
              <a:schemeClr val="accent1"/>
            </a:solidFill>
            <a:ln>
              <a:noFill/>
            </a:ln>
            <a:effectLst/>
          </c:spPr>
          <c:invertIfNegative val="0"/>
          <c:cat>
            <c:numRef>
              <c:f>CDF!$C$203:$K$203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CDF!$C$204:$K$204</c:f>
              <c:numCache>
                <c:formatCode>_(* #,##0_);_(* \(#,##0\);_(* "-"??_);_(@_)</c:formatCode>
                <c:ptCount val="9"/>
                <c:pt idx="0">
                  <c:v>30.969598942902032</c:v>
                </c:pt>
                <c:pt idx="1">
                  <c:v>30.969598942902032</c:v>
                </c:pt>
                <c:pt idx="2">
                  <c:v>61.939197885804063</c:v>
                </c:pt>
                <c:pt idx="3">
                  <c:v>7618.5213399539007</c:v>
                </c:pt>
                <c:pt idx="4">
                  <c:v>9136.0316881560993</c:v>
                </c:pt>
                <c:pt idx="5">
                  <c:v>11768.447598302773</c:v>
                </c:pt>
                <c:pt idx="6">
                  <c:v>14400.863508449447</c:v>
                </c:pt>
                <c:pt idx="7">
                  <c:v>17033.279418596121</c:v>
                </c:pt>
                <c:pt idx="8">
                  <c:v>19665.695328742793</c:v>
                </c:pt>
              </c:numCache>
            </c:numRef>
          </c:val>
          <c:extLst>
            <c:ext xmlns:c16="http://schemas.microsoft.com/office/drawing/2014/chart" uri="{C3380CC4-5D6E-409C-BE32-E72D297353CC}">
              <c16:uniqueId val="{00000000-3021-4263-9B31-EE29EC5D8D5D}"/>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IOUT2</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CDF!$B$213</c:f>
              <c:strCache>
                <c:ptCount val="1"/>
                <c:pt idx="0">
                  <c:v>Prognoză 2021-2027</c:v>
                </c:pt>
              </c:strCache>
            </c:strRef>
          </c:tx>
          <c:spPr>
            <a:solidFill>
              <a:schemeClr val="accent1"/>
            </a:solidFill>
            <a:ln>
              <a:noFill/>
            </a:ln>
            <a:effectLst/>
          </c:spPr>
          <c:invertIfNegative val="0"/>
          <c:cat>
            <c:numRef>
              <c:f>CDF!$C$212:$K$212</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CDF!$C$213:$K$213</c:f>
              <c:numCache>
                <c:formatCode>_(* #,##0_);_(* \(#,##0\);_(* "-"??_);_(@_)</c:formatCode>
                <c:ptCount val="9"/>
                <c:pt idx="0">
                  <c:v>169.40184424889824</c:v>
                </c:pt>
                <c:pt idx="1">
                  <c:v>169.40184424889824</c:v>
                </c:pt>
                <c:pt idx="2">
                  <c:v>338.80368849779649</c:v>
                </c:pt>
                <c:pt idx="3">
                  <c:v>41672.853685228969</c:v>
                </c:pt>
                <c:pt idx="4">
                  <c:v>49973.544053424979</c:v>
                </c:pt>
                <c:pt idx="5">
                  <c:v>64372.700814581338</c:v>
                </c:pt>
                <c:pt idx="6">
                  <c:v>78771.857575737697</c:v>
                </c:pt>
                <c:pt idx="7">
                  <c:v>93171.014336894048</c:v>
                </c:pt>
                <c:pt idx="8">
                  <c:v>107570.17109805038</c:v>
                </c:pt>
              </c:numCache>
            </c:numRef>
          </c:val>
          <c:extLst>
            <c:ext xmlns:c16="http://schemas.microsoft.com/office/drawing/2014/chart" uri="{C3380CC4-5D6E-409C-BE32-E72D297353CC}">
              <c16:uniqueId val="{00000000-512A-443B-8472-0309D8357D79}"/>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IOUT3</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CDF!$B$222</c:f>
              <c:strCache>
                <c:ptCount val="1"/>
                <c:pt idx="0">
                  <c:v>Prognoză 2021-2027</c:v>
                </c:pt>
              </c:strCache>
            </c:strRef>
          </c:tx>
          <c:spPr>
            <a:solidFill>
              <a:schemeClr val="accent1"/>
            </a:solidFill>
            <a:ln>
              <a:noFill/>
            </a:ln>
            <a:effectLst/>
          </c:spPr>
          <c:invertIfNegative val="0"/>
          <c:cat>
            <c:numRef>
              <c:f>CDF!$C$221:$K$221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CDF!$C$222:$K$222</c:f>
              <c:numCache>
                <c:formatCode>_(* #,##0_);_(* \(#,##0\);_(* "-"??_);_(@_)</c:formatCode>
                <c:ptCount val="9"/>
                <c:pt idx="0">
                  <c:v>18.44390736093516</c:v>
                </c:pt>
                <c:pt idx="1">
                  <c:v>18.44390736093516</c:v>
                </c:pt>
                <c:pt idx="2">
                  <c:v>36.887814721870321</c:v>
                </c:pt>
                <c:pt idx="3">
                  <c:v>4537.20121079005</c:v>
                </c:pt>
                <c:pt idx="4">
                  <c:v>5440.9526714758731</c:v>
                </c:pt>
                <c:pt idx="5">
                  <c:v>7008.6847971553616</c:v>
                </c:pt>
                <c:pt idx="6">
                  <c:v>8576.416922834851</c:v>
                </c:pt>
                <c:pt idx="7">
                  <c:v>10144.14904851434</c:v>
                </c:pt>
                <c:pt idx="8">
                  <c:v>11711.881174193828</c:v>
                </c:pt>
              </c:numCache>
            </c:numRef>
          </c:val>
          <c:extLst>
            <c:ext xmlns:c16="http://schemas.microsoft.com/office/drawing/2014/chart" uri="{C3380CC4-5D6E-409C-BE32-E72D297353CC}">
              <c16:uniqueId val="{00000000-8BF4-4628-927B-07E31982F4C1}"/>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IOUT4</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CDF!$B$231</c:f>
              <c:strCache>
                <c:ptCount val="1"/>
                <c:pt idx="0">
                  <c:v>Prognoză 2021-2027</c:v>
                </c:pt>
              </c:strCache>
            </c:strRef>
          </c:tx>
          <c:spPr>
            <a:solidFill>
              <a:schemeClr val="accent1"/>
            </a:solidFill>
            <a:ln>
              <a:noFill/>
            </a:ln>
            <a:effectLst/>
          </c:spPr>
          <c:invertIfNegative val="0"/>
          <c:cat>
            <c:numRef>
              <c:f>CDF!$C$230:$K$230</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CDF!$C$231:$K$231</c:f>
              <c:numCache>
                <c:formatCode>_(* #,##0_);_(* \(#,##0\);_(* "-"??_);_(@_)</c:formatCode>
                <c:ptCount val="9"/>
                <c:pt idx="0">
                  <c:v>18.44390736093516</c:v>
                </c:pt>
                <c:pt idx="1">
                  <c:v>18.44390736093516</c:v>
                </c:pt>
                <c:pt idx="2">
                  <c:v>36.887814721870321</c:v>
                </c:pt>
                <c:pt idx="3">
                  <c:v>4537.20121079005</c:v>
                </c:pt>
                <c:pt idx="4">
                  <c:v>5440.9526714758731</c:v>
                </c:pt>
                <c:pt idx="5">
                  <c:v>7008.6847971553616</c:v>
                </c:pt>
                <c:pt idx="6">
                  <c:v>8576.416922834851</c:v>
                </c:pt>
                <c:pt idx="7">
                  <c:v>10144.14904851434</c:v>
                </c:pt>
                <c:pt idx="8">
                  <c:v>11711.881174193828</c:v>
                </c:pt>
              </c:numCache>
            </c:numRef>
          </c:val>
          <c:extLst>
            <c:ext xmlns:c16="http://schemas.microsoft.com/office/drawing/2014/chart" uri="{C3380CC4-5D6E-409C-BE32-E72D297353CC}">
              <c16:uniqueId val="{00000000-AB29-4B0F-BBB0-1085C63FDD4A}"/>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IOUT6</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CDF!$B$240</c:f>
              <c:strCache>
                <c:ptCount val="1"/>
                <c:pt idx="0">
                  <c:v>Prognoză 2021-2027</c:v>
                </c:pt>
              </c:strCache>
            </c:strRef>
          </c:tx>
          <c:spPr>
            <a:solidFill>
              <a:schemeClr val="accent1"/>
            </a:solidFill>
            <a:ln>
              <a:noFill/>
            </a:ln>
            <a:effectLst/>
          </c:spPr>
          <c:invertIfNegative val="0"/>
          <c:cat>
            <c:numRef>
              <c:f>CDF!$C$239:$K$239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CDF!$C$240:$K$240</c:f>
              <c:numCache>
                <c:formatCode>_(* #,##0_);_(* \(#,##0\);_(* "-"??_);_(@_)</c:formatCode>
                <c:ptCount val="9"/>
                <c:pt idx="0">
                  <c:v>66.798582162798738</c:v>
                </c:pt>
                <c:pt idx="1">
                  <c:v>66.798582162798738</c:v>
                </c:pt>
                <c:pt idx="2">
                  <c:v>133.59716432559748</c:v>
                </c:pt>
                <c:pt idx="3">
                  <c:v>16432.451212048491</c:v>
                </c:pt>
                <c:pt idx="4">
                  <c:v>19705.58173802563</c:v>
                </c:pt>
                <c:pt idx="5">
                  <c:v>25383.461221863523</c:v>
                </c:pt>
                <c:pt idx="6">
                  <c:v>31061.340705701419</c:v>
                </c:pt>
                <c:pt idx="7">
                  <c:v>36739.220189539308</c:v>
                </c:pt>
                <c:pt idx="8">
                  <c:v>42417.099673377204</c:v>
                </c:pt>
              </c:numCache>
            </c:numRef>
          </c:val>
          <c:extLst>
            <c:ext xmlns:c16="http://schemas.microsoft.com/office/drawing/2014/chart" uri="{C3380CC4-5D6E-409C-BE32-E72D297353CC}">
              <c16:uniqueId val="{00000000-10BD-4D03-9C0D-F548E3DE2AB7}"/>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0"/>
          <c:order val="0"/>
          <c:tx>
            <c:strRef>
              <c:f>CDF!$B$272</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CDF!$C$271:$K$271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CDF!$C$272:$K$272</c:f>
              <c:numCache>
                <c:formatCode>0</c:formatCode>
                <c:ptCount val="9"/>
                <c:pt idx="0">
                  <c:v>0.21803659455494606</c:v>
                </c:pt>
                <c:pt idx="1">
                  <c:v>0.21803659455494606</c:v>
                </c:pt>
                <c:pt idx="2">
                  <c:v>19.187220320835255</c:v>
                </c:pt>
                <c:pt idx="3">
                  <c:v>76.31280809423113</c:v>
                </c:pt>
                <c:pt idx="4">
                  <c:v>85.906418254648756</c:v>
                </c:pt>
                <c:pt idx="5">
                  <c:v>95.500028415066367</c:v>
                </c:pt>
                <c:pt idx="6">
                  <c:v>105.09363857548401</c:v>
                </c:pt>
                <c:pt idx="7">
                  <c:v>114.68724873590163</c:v>
                </c:pt>
                <c:pt idx="8">
                  <c:v>124.28085889631926</c:v>
                </c:pt>
              </c:numCache>
            </c:numRef>
          </c:val>
          <c:smooth val="0"/>
          <c:extLst>
            <c:ext xmlns:c16="http://schemas.microsoft.com/office/drawing/2014/chart" uri="{C3380CC4-5D6E-409C-BE32-E72D297353CC}">
              <c16:uniqueId val="{00000000-B495-4125-BDF1-1D3146552A75}"/>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CDF!$B$381</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CDF!$C$380:$I$380</c:f>
              <c:strCache>
                <c:ptCount val="7"/>
                <c:pt idx="0">
                  <c:v>t+0</c:v>
                </c:pt>
                <c:pt idx="1">
                  <c:v>t+1</c:v>
                </c:pt>
                <c:pt idx="2">
                  <c:v>t+2</c:v>
                </c:pt>
                <c:pt idx="3">
                  <c:v>t+3</c:v>
                </c:pt>
                <c:pt idx="4">
                  <c:v>t+4</c:v>
                </c:pt>
                <c:pt idx="5">
                  <c:v>t+5</c:v>
                </c:pt>
                <c:pt idx="6">
                  <c:v>t+6</c:v>
                </c:pt>
              </c:strCache>
            </c:strRef>
          </c:cat>
          <c:val>
            <c:numRef>
              <c:f>CDF!$C$381:$I$381</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0-8517-4213-A28D-AEF236B3E38C}"/>
            </c:ext>
          </c:extLst>
        </c:ser>
        <c:ser>
          <c:idx val="1"/>
          <c:order val="1"/>
          <c:tx>
            <c:strRef>
              <c:f>CDF!$B$382</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CDF!$C$380:$I$380</c:f>
              <c:strCache>
                <c:ptCount val="7"/>
                <c:pt idx="0">
                  <c:v>t+0</c:v>
                </c:pt>
                <c:pt idx="1">
                  <c:v>t+1</c:v>
                </c:pt>
                <c:pt idx="2">
                  <c:v>t+2</c:v>
                </c:pt>
                <c:pt idx="3">
                  <c:v>t+3</c:v>
                </c:pt>
                <c:pt idx="4">
                  <c:v>t+4</c:v>
                </c:pt>
                <c:pt idx="5">
                  <c:v>t+5</c:v>
                </c:pt>
                <c:pt idx="6">
                  <c:v>t+6</c:v>
                </c:pt>
              </c:strCache>
            </c:strRef>
          </c:cat>
          <c:val>
            <c:numRef>
              <c:f>CDF!$C$382:$I$382</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1-8517-4213-A28D-AEF236B3E38C}"/>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CO01</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CDF!$C$292:$K$292</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CDF!$C$293:$K$293</c:f>
              <c:numCache>
                <c:formatCode>_(* #,##0_);_(* \(#,##0\);_(* "-"??_);_(@_)</c:formatCode>
                <c:ptCount val="9"/>
                <c:pt idx="0">
                  <c:v>423.64560346052644</c:v>
                </c:pt>
                <c:pt idx="1">
                  <c:v>423.64560346052644</c:v>
                </c:pt>
                <c:pt idx="2">
                  <c:v>37280.813104526329</c:v>
                </c:pt>
                <c:pt idx="3">
                  <c:v>148275.96121118427</c:v>
                </c:pt>
                <c:pt idx="4">
                  <c:v>166916.36776344743</c:v>
                </c:pt>
                <c:pt idx="5">
                  <c:v>185556.77431571059</c:v>
                </c:pt>
                <c:pt idx="6">
                  <c:v>204197.18086797377</c:v>
                </c:pt>
                <c:pt idx="7">
                  <c:v>222837.58742023693</c:v>
                </c:pt>
                <c:pt idx="8">
                  <c:v>241477.99397250009</c:v>
                </c:pt>
              </c:numCache>
            </c:numRef>
          </c:val>
          <c:extLst>
            <c:ext xmlns:c16="http://schemas.microsoft.com/office/drawing/2014/chart" uri="{C3380CC4-5D6E-409C-BE32-E72D297353CC}">
              <c16:uniqueId val="{00000000-BC8A-4AAD-83DC-A12E0C5C9BC6}"/>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1"/>
          <c:order val="0"/>
          <c:tx>
            <c:strRef>
              <c:f>CDF!$B$333</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numRef>
              <c:f>CDF!$C$332:$L$332</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CDF!$C$333:$L$333</c:f>
              <c:numCache>
                <c:formatCode>#,##0</c:formatCode>
                <c:ptCount val="10"/>
                <c:pt idx="0">
                  <c:v>0.10748789794576794</c:v>
                </c:pt>
                <c:pt idx="1">
                  <c:v>0.10748789794576794</c:v>
                </c:pt>
                <c:pt idx="2">
                  <c:v>9.4589350192275781</c:v>
                </c:pt>
                <c:pt idx="3">
                  <c:v>37.620764281018779</c:v>
                </c:pt>
                <c:pt idx="4">
                  <c:v>42.350231790632563</c:v>
                </c:pt>
                <c:pt idx="5">
                  <c:v>47.079699300246347</c:v>
                </c:pt>
                <c:pt idx="6">
                  <c:v>51.809166809860137</c:v>
                </c:pt>
                <c:pt idx="7">
                  <c:v>56.538634319473928</c:v>
                </c:pt>
                <c:pt idx="8">
                  <c:v>61.268101829087719</c:v>
                </c:pt>
              </c:numCache>
            </c:numRef>
          </c:val>
          <c:smooth val="0"/>
          <c:extLst>
            <c:ext xmlns:c16="http://schemas.microsoft.com/office/drawing/2014/chart" uri="{C3380CC4-5D6E-409C-BE32-E72D297353CC}">
              <c16:uniqueId val="{00000000-25E1-4EA5-808B-2FE15131D5C2}"/>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CDF!$B$337</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CDF!$C$336:$I$336</c:f>
              <c:strCache>
                <c:ptCount val="7"/>
                <c:pt idx="0">
                  <c:v>t+0</c:v>
                </c:pt>
                <c:pt idx="1">
                  <c:v>t+1</c:v>
                </c:pt>
                <c:pt idx="2">
                  <c:v>t+2</c:v>
                </c:pt>
                <c:pt idx="3">
                  <c:v>t+3</c:v>
                </c:pt>
                <c:pt idx="4">
                  <c:v>t+4</c:v>
                </c:pt>
                <c:pt idx="5">
                  <c:v>t+5</c:v>
                </c:pt>
                <c:pt idx="6">
                  <c:v>t+6</c:v>
                </c:pt>
              </c:strCache>
            </c:strRef>
          </c:cat>
          <c:val>
            <c:numRef>
              <c:f>CDF!$C$337:$I$337</c:f>
              <c:numCache>
                <c:formatCode>0.00</c:formatCode>
                <c:ptCount val="7"/>
                <c:pt idx="0">
                  <c:v>8.4058428023234075</c:v>
                </c:pt>
                <c:pt idx="1">
                  <c:v>76.31181834617739</c:v>
                </c:pt>
                <c:pt idx="2">
                  <c:v>100</c:v>
                </c:pt>
                <c:pt idx="3">
                  <c:v>100</c:v>
                </c:pt>
                <c:pt idx="4">
                  <c:v>100</c:v>
                </c:pt>
                <c:pt idx="5">
                  <c:v>100</c:v>
                </c:pt>
                <c:pt idx="6">
                  <c:v>100</c:v>
                </c:pt>
              </c:numCache>
            </c:numRef>
          </c:val>
          <c:smooth val="0"/>
          <c:extLst>
            <c:ext xmlns:c16="http://schemas.microsoft.com/office/drawing/2014/chart" uri="{C3380CC4-5D6E-409C-BE32-E72D297353CC}">
              <c16:uniqueId val="{00000000-3768-44B0-AA4A-C2989BEE59B5}"/>
            </c:ext>
          </c:extLst>
        </c:ser>
        <c:ser>
          <c:idx val="1"/>
          <c:order val="1"/>
          <c:tx>
            <c:strRef>
              <c:f>CDF!$B$338</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CDF!$C$336:$I$336</c:f>
              <c:strCache>
                <c:ptCount val="7"/>
                <c:pt idx="0">
                  <c:v>t+0</c:v>
                </c:pt>
                <c:pt idx="1">
                  <c:v>t+1</c:v>
                </c:pt>
                <c:pt idx="2">
                  <c:v>t+2</c:v>
                </c:pt>
                <c:pt idx="3">
                  <c:v>t+3</c:v>
                </c:pt>
                <c:pt idx="4">
                  <c:v>t+4</c:v>
                </c:pt>
                <c:pt idx="5">
                  <c:v>t+5</c:v>
                </c:pt>
                <c:pt idx="6">
                  <c:v>t+6</c:v>
                </c:pt>
              </c:strCache>
            </c:strRef>
          </c:cat>
          <c:val>
            <c:numRef>
              <c:f>CDF!$C$338:$I$338</c:f>
              <c:numCache>
                <c:formatCode>0.00</c:formatCode>
                <c:ptCount val="7"/>
                <c:pt idx="0">
                  <c:v>8.4058428023234075</c:v>
                </c:pt>
                <c:pt idx="1">
                  <c:v>76.31181834617739</c:v>
                </c:pt>
                <c:pt idx="2">
                  <c:v>100</c:v>
                </c:pt>
                <c:pt idx="3">
                  <c:v>100</c:v>
                </c:pt>
                <c:pt idx="4">
                  <c:v>100</c:v>
                </c:pt>
                <c:pt idx="5">
                  <c:v>100</c:v>
                </c:pt>
                <c:pt idx="6">
                  <c:v>100</c:v>
                </c:pt>
              </c:numCache>
            </c:numRef>
          </c:val>
          <c:smooth val="0"/>
          <c:extLst>
            <c:ext xmlns:c16="http://schemas.microsoft.com/office/drawing/2014/chart" uri="{C3380CC4-5D6E-409C-BE32-E72D297353CC}">
              <c16:uniqueId val="{00000001-3768-44B0-AA4A-C2989BEE59B5}"/>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CO17</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019880300166698E-2"/>
          <c:y val="0.15459320658452722"/>
          <c:w val="0.91469764411983634"/>
          <c:h val="0.76157184380338594"/>
        </c:manualLayout>
      </c:layout>
      <c:barChart>
        <c:barDir val="col"/>
        <c:grouping val="clustered"/>
        <c:varyColors val="0"/>
        <c:ser>
          <c:idx val="0"/>
          <c:order val="0"/>
          <c:spPr>
            <a:solidFill>
              <a:schemeClr val="accent1"/>
            </a:solidFill>
            <a:ln>
              <a:noFill/>
            </a:ln>
            <a:effectLst/>
          </c:spPr>
          <c:invertIfNegative val="0"/>
          <c:cat>
            <c:numRef>
              <c:f>CDF!$C$350:$K$350</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CDF!$C$351:$K$351</c:f>
              <c:numCache>
                <c:formatCode>0</c:formatCode>
                <c:ptCount val="9"/>
                <c:pt idx="0">
                  <c:v>0.97114168035492499</c:v>
                </c:pt>
                <c:pt idx="1">
                  <c:v>0.97114168035492499</c:v>
                </c:pt>
                <c:pt idx="2">
                  <c:v>85.460467871233391</c:v>
                </c:pt>
                <c:pt idx="3">
                  <c:v>339.89958812422373</c:v>
                </c:pt>
                <c:pt idx="4">
                  <c:v>382.62982205984042</c:v>
                </c:pt>
                <c:pt idx="5">
                  <c:v>425.36005599545706</c:v>
                </c:pt>
                <c:pt idx="6">
                  <c:v>468.09028993107376</c:v>
                </c:pt>
                <c:pt idx="7">
                  <c:v>510.82052386669045</c:v>
                </c:pt>
                <c:pt idx="8">
                  <c:v>553.5507578023072</c:v>
                </c:pt>
              </c:numCache>
            </c:numRef>
          </c:val>
          <c:extLst>
            <c:ext xmlns:c16="http://schemas.microsoft.com/office/drawing/2014/chart" uri="{C3380CC4-5D6E-409C-BE32-E72D297353CC}">
              <c16:uniqueId val="{00000000-9AAE-4B1A-8EEC-571F742F6077}"/>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1"/>
          <c:order val="0"/>
          <c:tx>
            <c:strRef>
              <c:f>CDF!$B$377</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numRef>
              <c:f>CDF!$C$376:$L$376</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CDF!$C$377:$L$377</c:f>
              <c:numCache>
                <c:formatCode>#,##0</c:formatCode>
                <c:ptCount val="10"/>
                <c:pt idx="0">
                  <c:v>3.1701660792444707E-2</c:v>
                </c:pt>
                <c:pt idx="1">
                  <c:v>3.1701660792444707E-2</c:v>
                </c:pt>
                <c:pt idx="2">
                  <c:v>6.3403321584889413E-2</c:v>
                </c:pt>
                <c:pt idx="3">
                  <c:v>7.7986085549413975</c:v>
                </c:pt>
                <c:pt idx="4">
                  <c:v>9.351989933771188</c:v>
                </c:pt>
                <c:pt idx="5">
                  <c:v>12.046631101128989</c:v>
                </c:pt>
                <c:pt idx="6">
                  <c:v>14.741272268486789</c:v>
                </c:pt>
                <c:pt idx="7">
                  <c:v>17.435913435844586</c:v>
                </c:pt>
                <c:pt idx="8">
                  <c:v>20.130554603202388</c:v>
                </c:pt>
              </c:numCache>
            </c:numRef>
          </c:val>
          <c:smooth val="0"/>
          <c:extLst>
            <c:ext xmlns:c16="http://schemas.microsoft.com/office/drawing/2014/chart" uri="{C3380CC4-5D6E-409C-BE32-E72D297353CC}">
              <c16:uniqueId val="{00000000-9164-4A26-9BD0-DF26EABDFEBB}"/>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IOUT1</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CDF!$B$130</c:f>
              <c:strCache>
                <c:ptCount val="1"/>
                <c:pt idx="0">
                  <c:v>Prognoză 2021-2027</c:v>
                </c:pt>
              </c:strCache>
            </c:strRef>
          </c:tx>
          <c:spPr>
            <a:solidFill>
              <a:schemeClr val="accent1"/>
            </a:solidFill>
            <a:ln>
              <a:noFill/>
            </a:ln>
            <a:effectLst/>
          </c:spPr>
          <c:invertIfNegative val="0"/>
          <c:cat>
            <c:numRef>
              <c:f>CDF!$C$129:$K$129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CDF!$C$130:$K$130</c:f>
              <c:numCache>
                <c:formatCode>_(* #,##0_);_(* \(#,##0\);_(* "-"??_);_(@_)</c:formatCode>
                <c:ptCount val="9"/>
                <c:pt idx="0">
                  <c:v>43.357425215770384</c:v>
                </c:pt>
                <c:pt idx="1">
                  <c:v>43.357425215770384</c:v>
                </c:pt>
                <c:pt idx="2">
                  <c:v>86.714850431540768</c:v>
                </c:pt>
                <c:pt idx="3">
                  <c:v>10665.926603079515</c:v>
                </c:pt>
                <c:pt idx="4">
                  <c:v>12790.440438652264</c:v>
                </c:pt>
                <c:pt idx="5">
                  <c:v>16475.82158199275</c:v>
                </c:pt>
                <c:pt idx="6">
                  <c:v>20161.202725333231</c:v>
                </c:pt>
                <c:pt idx="7">
                  <c:v>23846.583868673712</c:v>
                </c:pt>
                <c:pt idx="8">
                  <c:v>27531.965012014196</c:v>
                </c:pt>
              </c:numCache>
            </c:numRef>
          </c:val>
          <c:extLst>
            <c:ext xmlns:c16="http://schemas.microsoft.com/office/drawing/2014/chart" uri="{C3380CC4-5D6E-409C-BE32-E72D297353CC}">
              <c16:uniqueId val="{00000000-1C72-4DD1-8471-19E92E2F1567}"/>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IOUT5</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CDF!$C$138:$K$138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CDF!$C$139:$K$139</c:f>
              <c:numCache>
                <c:formatCode>_(* #,##0_);_(* \(#,##0\);_(* "-"??_);_(@_)</c:formatCode>
                <c:ptCount val="9"/>
                <c:pt idx="0">
                  <c:v>43.357425215770384</c:v>
                </c:pt>
                <c:pt idx="1">
                  <c:v>43.357425215770384</c:v>
                </c:pt>
                <c:pt idx="2">
                  <c:v>86.714850431540768</c:v>
                </c:pt>
                <c:pt idx="3">
                  <c:v>10665.926603079515</c:v>
                </c:pt>
                <c:pt idx="4">
                  <c:v>12790.440438652264</c:v>
                </c:pt>
                <c:pt idx="5">
                  <c:v>16475.82158199275</c:v>
                </c:pt>
                <c:pt idx="6">
                  <c:v>20161.202725333231</c:v>
                </c:pt>
                <c:pt idx="7">
                  <c:v>23846.583868673712</c:v>
                </c:pt>
                <c:pt idx="8">
                  <c:v>27531.965012014196</c:v>
                </c:pt>
              </c:numCache>
            </c:numRef>
          </c:val>
          <c:extLst>
            <c:ext xmlns:c16="http://schemas.microsoft.com/office/drawing/2014/chart" uri="{C3380CC4-5D6E-409C-BE32-E72D297353CC}">
              <c16:uniqueId val="{00000000-060F-4E30-B51D-826A3E505213}"/>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CO03</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CDF!$C$301:$K$301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CDF!$C$302:$K$302</c:f>
              <c:numCache>
                <c:formatCode>_(* #,##0_);_(* \(#,##0\);_(* "-"??_);_(@_)</c:formatCode>
                <c:ptCount val="9"/>
                <c:pt idx="0">
                  <c:v>423.64560346052644</c:v>
                </c:pt>
                <c:pt idx="1">
                  <c:v>423.64560346052644</c:v>
                </c:pt>
                <c:pt idx="2">
                  <c:v>37280.813104526329</c:v>
                </c:pt>
                <c:pt idx="3">
                  <c:v>148275.96121118427</c:v>
                </c:pt>
                <c:pt idx="4">
                  <c:v>166916.36776344743</c:v>
                </c:pt>
                <c:pt idx="5">
                  <c:v>185556.77431571059</c:v>
                </c:pt>
                <c:pt idx="6">
                  <c:v>204197.18086797377</c:v>
                </c:pt>
                <c:pt idx="7">
                  <c:v>222837.58742023693</c:v>
                </c:pt>
                <c:pt idx="8">
                  <c:v>241477.99397250009</c:v>
                </c:pt>
              </c:numCache>
            </c:numRef>
          </c:val>
          <c:extLst>
            <c:ext xmlns:c16="http://schemas.microsoft.com/office/drawing/2014/chart" uri="{C3380CC4-5D6E-409C-BE32-E72D297353CC}">
              <c16:uniqueId val="{00000000-E8ED-4D6D-AA48-A71C59227226}"/>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IOUT6</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CDF!$C$147:$K$147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CDF!$C$148:$K$148</c:f>
              <c:numCache>
                <c:formatCode>_(* #,##0_);_(* \(#,##0\);_(* "-"??_);_(@_)</c:formatCode>
                <c:ptCount val="9"/>
                <c:pt idx="0">
                  <c:v>93.517986331780619</c:v>
                </c:pt>
                <c:pt idx="1">
                  <c:v>93.517986331780619</c:v>
                </c:pt>
                <c:pt idx="2">
                  <c:v>187.03597266356124</c:v>
                </c:pt>
                <c:pt idx="3">
                  <c:v>23005.424637618034</c:v>
                </c:pt>
                <c:pt idx="4">
                  <c:v>27587.805967875287</c:v>
                </c:pt>
                <c:pt idx="5">
                  <c:v>35536.834806076644</c:v>
                </c:pt>
                <c:pt idx="6">
                  <c:v>43485.86364427799</c:v>
                </c:pt>
                <c:pt idx="7">
                  <c:v>51434.892482479343</c:v>
                </c:pt>
                <c:pt idx="8">
                  <c:v>59383.921320680696</c:v>
                </c:pt>
              </c:numCache>
            </c:numRef>
          </c:val>
          <c:extLst>
            <c:ext xmlns:c16="http://schemas.microsoft.com/office/drawing/2014/chart" uri="{C3380CC4-5D6E-409C-BE32-E72D297353CC}">
              <c16:uniqueId val="{00000000-DC80-439A-805D-B94954E01756}"/>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7542869641294834"/>
          <c:h val="0.84659711286089234"/>
        </c:manualLayout>
      </c:layout>
      <c:lineChart>
        <c:grouping val="standard"/>
        <c:varyColors val="0"/>
        <c:ser>
          <c:idx val="0"/>
          <c:order val="0"/>
          <c:tx>
            <c:strRef>
              <c:f>CDF!$B$15</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CDF!$C$14:$K$14</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CDF!$C$15:$K$15</c:f>
              <c:numCache>
                <c:formatCode>0</c:formatCode>
                <c:ptCount val="9"/>
                <c:pt idx="0">
                  <c:v>0</c:v>
                </c:pt>
                <c:pt idx="1">
                  <c:v>0</c:v>
                </c:pt>
                <c:pt idx="2">
                  <c:v>0</c:v>
                </c:pt>
                <c:pt idx="3">
                  <c:v>78.520915532808971</c:v>
                </c:pt>
                <c:pt idx="4">
                  <c:v>89.738189180353089</c:v>
                </c:pt>
                <c:pt idx="5">
                  <c:v>100.95546282789724</c:v>
                </c:pt>
                <c:pt idx="6">
                  <c:v>112.17273647544138</c:v>
                </c:pt>
                <c:pt idx="7">
                  <c:v>123.3900101229855</c:v>
                </c:pt>
                <c:pt idx="8">
                  <c:v>134.60728377052965</c:v>
                </c:pt>
              </c:numCache>
            </c:numRef>
          </c:val>
          <c:smooth val="0"/>
          <c:extLst>
            <c:ext xmlns:c16="http://schemas.microsoft.com/office/drawing/2014/chart" uri="{C3380CC4-5D6E-409C-BE32-E72D297353CC}">
              <c16:uniqueId val="{00000000-8A29-4712-9338-3E385CA8A5B5}"/>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CDF!$B$19</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CDF!$C$18:$I$18</c:f>
              <c:strCache>
                <c:ptCount val="7"/>
                <c:pt idx="0">
                  <c:v>t+0</c:v>
                </c:pt>
                <c:pt idx="1">
                  <c:v>t+1</c:v>
                </c:pt>
                <c:pt idx="2">
                  <c:v>t+2</c:v>
                </c:pt>
                <c:pt idx="3">
                  <c:v>t+3</c:v>
                </c:pt>
                <c:pt idx="4">
                  <c:v>t+4</c:v>
                </c:pt>
                <c:pt idx="5">
                  <c:v>t+5</c:v>
                </c:pt>
                <c:pt idx="6">
                  <c:v>t+6</c:v>
                </c:pt>
              </c:strCache>
            </c:strRef>
          </c:cat>
          <c:val>
            <c:numRef>
              <c:f>CDF!$C$19:$I$19</c:f>
              <c:numCache>
                <c:formatCode>0.00</c:formatCode>
                <c:ptCount val="7"/>
                <c:pt idx="0">
                  <c:v>76.31181834617739</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00-5539-4334-B4DA-5E53D4368F0A}"/>
            </c:ext>
          </c:extLst>
        </c:ser>
        <c:ser>
          <c:idx val="1"/>
          <c:order val="1"/>
          <c:tx>
            <c:strRef>
              <c:f>CDF!$B$20</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CDF!$C$18:$I$18</c:f>
              <c:strCache>
                <c:ptCount val="7"/>
                <c:pt idx="0">
                  <c:v>t+0</c:v>
                </c:pt>
                <c:pt idx="1">
                  <c:v>t+1</c:v>
                </c:pt>
                <c:pt idx="2">
                  <c:v>t+2</c:v>
                </c:pt>
                <c:pt idx="3">
                  <c:v>t+3</c:v>
                </c:pt>
                <c:pt idx="4">
                  <c:v>t+4</c:v>
                </c:pt>
                <c:pt idx="5">
                  <c:v>t+5</c:v>
                </c:pt>
                <c:pt idx="6">
                  <c:v>t+6</c:v>
                </c:pt>
              </c:strCache>
            </c:strRef>
          </c:cat>
          <c:val>
            <c:numRef>
              <c:f>CDF!$C$20:$I$20</c:f>
              <c:numCache>
                <c:formatCode>0.00</c:formatCode>
                <c:ptCount val="7"/>
                <c:pt idx="0">
                  <c:v>76.31181834617739</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01-5539-4334-B4DA-5E53D4368F0A}"/>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Studenți ISCED-8 sprijiniți prin participare la programe postuniversitare </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CDF!$C$394:$L$394</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CDF!$C$395:$L$395</c:f>
              <c:numCache>
                <c:formatCode>0</c:formatCode>
                <c:ptCount val="10"/>
                <c:pt idx="0">
                  <c:v>0.25710242281031503</c:v>
                </c:pt>
                <c:pt idx="1">
                  <c:v>0.25710242281031503</c:v>
                </c:pt>
                <c:pt idx="2">
                  <c:v>0.51420484562063007</c:v>
                </c:pt>
                <c:pt idx="3">
                  <c:v>63.247196011337493</c:v>
                </c:pt>
                <c:pt idx="4">
                  <c:v>75.845214729042922</c:v>
                </c:pt>
                <c:pt idx="5">
                  <c:v>97.698920667919708</c:v>
                </c:pt>
                <c:pt idx="6">
                  <c:v>119.55262660679648</c:v>
                </c:pt>
                <c:pt idx="7">
                  <c:v>141.40633254567325</c:v>
                </c:pt>
                <c:pt idx="8">
                  <c:v>163.26003848455002</c:v>
                </c:pt>
              </c:numCache>
            </c:numRef>
          </c:val>
          <c:extLst>
            <c:ext xmlns:c16="http://schemas.microsoft.com/office/drawing/2014/chart" uri="{C3380CC4-5D6E-409C-BE32-E72D297353CC}">
              <c16:uniqueId val="{00000000-CFBC-4443-9882-FFEBFBCD41CA}"/>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0"/>
          <c:order val="0"/>
          <c:tx>
            <c:strRef>
              <c:f>CDF!$B$62</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CDF!$C$61:$L$61</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CDF!$C$62:$L$62</c:f>
              <c:numCache>
                <c:formatCode>0</c:formatCode>
                <c:ptCount val="10"/>
                <c:pt idx="0">
                  <c:v>0</c:v>
                </c:pt>
                <c:pt idx="1">
                  <c:v>0</c:v>
                </c:pt>
                <c:pt idx="2">
                  <c:v>3.1014263197035867</c:v>
                </c:pt>
                <c:pt idx="3">
                  <c:v>18.608557918221518</c:v>
                </c:pt>
                <c:pt idx="4">
                  <c:v>21.709984237925106</c:v>
                </c:pt>
                <c:pt idx="5">
                  <c:v>24.811410557628694</c:v>
                </c:pt>
                <c:pt idx="6">
                  <c:v>27.912836877332278</c:v>
                </c:pt>
                <c:pt idx="7">
                  <c:v>31.014263197035863</c:v>
                </c:pt>
                <c:pt idx="8">
                  <c:v>34.115689516739451</c:v>
                </c:pt>
              </c:numCache>
            </c:numRef>
          </c:val>
          <c:smooth val="0"/>
          <c:extLst>
            <c:ext xmlns:c16="http://schemas.microsoft.com/office/drawing/2014/chart" uri="{C3380CC4-5D6E-409C-BE32-E72D297353CC}">
              <c16:uniqueId val="{00000000-6AE4-45A4-B012-06BBA97CD6AA}"/>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CDF!$B$66</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CDF!$C$65:$I$65</c:f>
              <c:strCache>
                <c:ptCount val="7"/>
                <c:pt idx="0">
                  <c:v>t+0</c:v>
                </c:pt>
                <c:pt idx="1">
                  <c:v>t+1</c:v>
                </c:pt>
                <c:pt idx="2">
                  <c:v>t+2</c:v>
                </c:pt>
                <c:pt idx="3">
                  <c:v>t+3</c:v>
                </c:pt>
                <c:pt idx="4">
                  <c:v>t+4</c:v>
                </c:pt>
                <c:pt idx="5">
                  <c:v>t+5</c:v>
                </c:pt>
                <c:pt idx="6">
                  <c:v>t+6</c:v>
                </c:pt>
              </c:strCache>
            </c:strRef>
          </c:cat>
          <c:val>
            <c:numRef>
              <c:f>CDF!$C$66:$I$66</c:f>
              <c:numCache>
                <c:formatCode>0.00</c:formatCode>
                <c:ptCount val="7"/>
                <c:pt idx="0">
                  <c:v>8.4058428023234075</c:v>
                </c:pt>
                <c:pt idx="1">
                  <c:v>72.942337990388751</c:v>
                </c:pt>
                <c:pt idx="2">
                  <c:v>100</c:v>
                </c:pt>
                <c:pt idx="3">
                  <c:v>100</c:v>
                </c:pt>
                <c:pt idx="4">
                  <c:v>100</c:v>
                </c:pt>
                <c:pt idx="5">
                  <c:v>100</c:v>
                </c:pt>
                <c:pt idx="6">
                  <c:v>100</c:v>
                </c:pt>
              </c:numCache>
            </c:numRef>
          </c:val>
          <c:smooth val="0"/>
          <c:extLst>
            <c:ext xmlns:c16="http://schemas.microsoft.com/office/drawing/2014/chart" uri="{C3380CC4-5D6E-409C-BE32-E72D297353CC}">
              <c16:uniqueId val="{00000000-59D0-4836-90A7-4CFCA8771B05}"/>
            </c:ext>
          </c:extLst>
        </c:ser>
        <c:ser>
          <c:idx val="1"/>
          <c:order val="1"/>
          <c:tx>
            <c:strRef>
              <c:f>CDF!$B$67</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CDF!$C$65:$I$65</c:f>
              <c:strCache>
                <c:ptCount val="7"/>
                <c:pt idx="0">
                  <c:v>t+0</c:v>
                </c:pt>
                <c:pt idx="1">
                  <c:v>t+1</c:v>
                </c:pt>
                <c:pt idx="2">
                  <c:v>t+2</c:v>
                </c:pt>
                <c:pt idx="3">
                  <c:v>t+3</c:v>
                </c:pt>
                <c:pt idx="4">
                  <c:v>t+4</c:v>
                </c:pt>
                <c:pt idx="5">
                  <c:v>t+5</c:v>
                </c:pt>
                <c:pt idx="6">
                  <c:v>t+6</c:v>
                </c:pt>
              </c:strCache>
            </c:strRef>
          </c:cat>
          <c:val>
            <c:numRef>
              <c:f>CDF!$C$67:$I$67</c:f>
              <c:numCache>
                <c:formatCode>0.00</c:formatCode>
                <c:ptCount val="7"/>
                <c:pt idx="0">
                  <c:v>8.4058428023234075</c:v>
                </c:pt>
                <c:pt idx="1">
                  <c:v>72.942337990388751</c:v>
                </c:pt>
                <c:pt idx="2">
                  <c:v>100</c:v>
                </c:pt>
                <c:pt idx="3">
                  <c:v>100</c:v>
                </c:pt>
                <c:pt idx="4">
                  <c:v>100</c:v>
                </c:pt>
                <c:pt idx="5">
                  <c:v>100</c:v>
                </c:pt>
                <c:pt idx="6">
                  <c:v>100</c:v>
                </c:pt>
              </c:numCache>
            </c:numRef>
          </c:val>
          <c:smooth val="0"/>
          <c:extLst>
            <c:ext xmlns:c16="http://schemas.microsoft.com/office/drawing/2014/chart" uri="{C3380CC4-5D6E-409C-BE32-E72D297353CC}">
              <c16:uniqueId val="{00000001-59D0-4836-90A7-4CFCA8771B05}"/>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CDF!$B$174</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CDF!$C$173:$I$173</c:f>
              <c:strCache>
                <c:ptCount val="7"/>
                <c:pt idx="0">
                  <c:v>t+0</c:v>
                </c:pt>
                <c:pt idx="1">
                  <c:v>t+1</c:v>
                </c:pt>
                <c:pt idx="2">
                  <c:v>t+2</c:v>
                </c:pt>
                <c:pt idx="3">
                  <c:v>t+3</c:v>
                </c:pt>
                <c:pt idx="4">
                  <c:v>t+4</c:v>
                </c:pt>
                <c:pt idx="5">
                  <c:v>t+5</c:v>
                </c:pt>
                <c:pt idx="6">
                  <c:v>t+6</c:v>
                </c:pt>
              </c:strCache>
            </c:strRef>
          </c:cat>
          <c:val>
            <c:numRef>
              <c:f>CDF!$C$174:$I$174</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0-EFE2-4A45-BFE7-AF38C795E174}"/>
            </c:ext>
          </c:extLst>
        </c:ser>
        <c:ser>
          <c:idx val="1"/>
          <c:order val="1"/>
          <c:tx>
            <c:strRef>
              <c:f>CDF!$B$175</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CDF!$C$173:$I$173</c:f>
              <c:strCache>
                <c:ptCount val="7"/>
                <c:pt idx="0">
                  <c:v>t+0</c:v>
                </c:pt>
                <c:pt idx="1">
                  <c:v>t+1</c:v>
                </c:pt>
                <c:pt idx="2">
                  <c:v>t+2</c:v>
                </c:pt>
                <c:pt idx="3">
                  <c:v>t+3</c:v>
                </c:pt>
                <c:pt idx="4">
                  <c:v>t+4</c:v>
                </c:pt>
                <c:pt idx="5">
                  <c:v>t+5</c:v>
                </c:pt>
                <c:pt idx="6">
                  <c:v>t+6</c:v>
                </c:pt>
              </c:strCache>
            </c:strRef>
          </c:cat>
          <c:val>
            <c:numRef>
              <c:f>CDF!$C$175:$I$175</c:f>
              <c:numCache>
                <c:formatCode>0.00</c:formatCode>
                <c:ptCount val="7"/>
                <c:pt idx="0">
                  <c:v>6.8431445389790264</c:v>
                </c:pt>
                <c:pt idx="1">
                  <c:v>50.758771825689728</c:v>
                </c:pt>
                <c:pt idx="2">
                  <c:v>100</c:v>
                </c:pt>
                <c:pt idx="3">
                  <c:v>100</c:v>
                </c:pt>
                <c:pt idx="4">
                  <c:v>100</c:v>
                </c:pt>
                <c:pt idx="5">
                  <c:v>100</c:v>
                </c:pt>
                <c:pt idx="6">
                  <c:v>100</c:v>
                </c:pt>
              </c:numCache>
            </c:numRef>
          </c:val>
          <c:smooth val="0"/>
          <c:extLst>
            <c:ext xmlns:c16="http://schemas.microsoft.com/office/drawing/2014/chart" uri="{C3380CC4-5D6E-409C-BE32-E72D297353CC}">
              <c16:uniqueId val="{00000001-EFE2-4A45-BFE7-AF38C795E174}"/>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0"/>
          <c:order val="0"/>
          <c:tx>
            <c:strRef>
              <c:f>CDF!$B$170</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CDF!$C$169:$L$169</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CDF!$C$170:$L$170</c:f>
              <c:numCache>
                <c:formatCode>0</c:formatCode>
                <c:ptCount val="10"/>
                <c:pt idx="0">
                  <c:v>0.68627182159439093</c:v>
                </c:pt>
                <c:pt idx="1">
                  <c:v>0.68627182159439093</c:v>
                </c:pt>
                <c:pt idx="2">
                  <c:v>1.3725436431887819</c:v>
                </c:pt>
                <c:pt idx="3">
                  <c:v>168.82286811222019</c:v>
                </c:pt>
                <c:pt idx="4">
                  <c:v>202.45018737034533</c:v>
                </c:pt>
                <c:pt idx="5">
                  <c:v>260.78329220586858</c:v>
                </c:pt>
                <c:pt idx="6">
                  <c:v>319.11639704139185</c:v>
                </c:pt>
                <c:pt idx="7">
                  <c:v>377.44950187691506</c:v>
                </c:pt>
                <c:pt idx="8">
                  <c:v>435.78260671243828</c:v>
                </c:pt>
              </c:numCache>
            </c:numRef>
          </c:val>
          <c:smooth val="0"/>
          <c:extLst>
            <c:ext xmlns:c16="http://schemas.microsoft.com/office/drawing/2014/chart" uri="{C3380CC4-5D6E-409C-BE32-E72D297353CC}">
              <c16:uniqueId val="{00000000-CE0D-4875-B825-78155C1114BC}"/>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22</xdr:col>
      <xdr:colOff>0</xdr:colOff>
      <xdr:row>267</xdr:row>
      <xdr:rowOff>0</xdr:rowOff>
    </xdr:from>
    <xdr:to>
      <xdr:col>30</xdr:col>
      <xdr:colOff>217714</xdr:colOff>
      <xdr:row>284</xdr:row>
      <xdr:rowOff>141515</xdr:rowOff>
    </xdr:to>
    <xdr:graphicFrame macro="">
      <xdr:nvGraphicFramePr>
        <xdr:cNvPr id="14" name="Chart 13">
          <a:extLst>
            <a:ext uri="{FF2B5EF4-FFF2-40B4-BE49-F238E27FC236}">
              <a16:creationId xmlns:a16="http://schemas.microsoft.com/office/drawing/2014/main" id="{A98D4356-9E0E-4DCC-B67F-EA2548C9A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372</xdr:row>
      <xdr:rowOff>0</xdr:rowOff>
    </xdr:from>
    <xdr:to>
      <xdr:col>30</xdr:col>
      <xdr:colOff>217714</xdr:colOff>
      <xdr:row>389</xdr:row>
      <xdr:rowOff>141515</xdr:rowOff>
    </xdr:to>
    <xdr:graphicFrame macro="">
      <xdr:nvGraphicFramePr>
        <xdr:cNvPr id="24" name="Chart 23">
          <a:extLst>
            <a:ext uri="{FF2B5EF4-FFF2-40B4-BE49-F238E27FC236}">
              <a16:creationId xmlns:a16="http://schemas.microsoft.com/office/drawing/2014/main" id="{9E6206BB-7313-464D-867B-F95608359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10886</xdr:colOff>
      <xdr:row>8</xdr:row>
      <xdr:rowOff>32657</xdr:rowOff>
    </xdr:from>
    <xdr:to>
      <xdr:col>19</xdr:col>
      <xdr:colOff>664029</xdr:colOff>
      <xdr:row>21</xdr:row>
      <xdr:rowOff>54428</xdr:rowOff>
    </xdr:to>
    <xdr:graphicFrame macro="">
      <xdr:nvGraphicFramePr>
        <xdr:cNvPr id="28" name="Chart 27">
          <a:extLst>
            <a:ext uri="{FF2B5EF4-FFF2-40B4-BE49-F238E27FC236}">
              <a16:creationId xmlns:a16="http://schemas.microsoft.com/office/drawing/2014/main" id="{E35121EB-1C4B-40CB-A522-4C70F4B439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8</xdr:row>
      <xdr:rowOff>0</xdr:rowOff>
    </xdr:from>
    <xdr:to>
      <xdr:col>30</xdr:col>
      <xdr:colOff>217714</xdr:colOff>
      <xdr:row>25</xdr:row>
      <xdr:rowOff>141516</xdr:rowOff>
    </xdr:to>
    <xdr:graphicFrame macro="">
      <xdr:nvGraphicFramePr>
        <xdr:cNvPr id="29" name="Chart 28">
          <a:extLst>
            <a:ext uri="{FF2B5EF4-FFF2-40B4-BE49-F238E27FC236}">
              <a16:creationId xmlns:a16="http://schemas.microsoft.com/office/drawing/2014/main" id="{79A2D187-F109-4DEC-909F-691D697F6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393</xdr:row>
      <xdr:rowOff>0</xdr:rowOff>
    </xdr:from>
    <xdr:to>
      <xdr:col>19</xdr:col>
      <xdr:colOff>653143</xdr:colOff>
      <xdr:row>406</xdr:row>
      <xdr:rowOff>21772</xdr:rowOff>
    </xdr:to>
    <xdr:graphicFrame macro="">
      <xdr:nvGraphicFramePr>
        <xdr:cNvPr id="34" name="Chart 33">
          <a:extLst>
            <a:ext uri="{FF2B5EF4-FFF2-40B4-BE49-F238E27FC236}">
              <a16:creationId xmlns:a16="http://schemas.microsoft.com/office/drawing/2014/main" id="{07966431-3C0A-49C3-9E43-8448CC071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54</xdr:row>
      <xdr:rowOff>0</xdr:rowOff>
    </xdr:from>
    <xdr:to>
      <xdr:col>19</xdr:col>
      <xdr:colOff>653143</xdr:colOff>
      <xdr:row>67</xdr:row>
      <xdr:rowOff>21771</xdr:rowOff>
    </xdr:to>
    <xdr:graphicFrame macro="">
      <xdr:nvGraphicFramePr>
        <xdr:cNvPr id="46" name="Chart 45">
          <a:extLst>
            <a:ext uri="{FF2B5EF4-FFF2-40B4-BE49-F238E27FC236}">
              <a16:creationId xmlns:a16="http://schemas.microsoft.com/office/drawing/2014/main" id="{933743CC-582D-41C0-A964-AC62FFD60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0</xdr:colOff>
      <xdr:row>54</xdr:row>
      <xdr:rowOff>0</xdr:rowOff>
    </xdr:from>
    <xdr:to>
      <xdr:col>30</xdr:col>
      <xdr:colOff>217714</xdr:colOff>
      <xdr:row>71</xdr:row>
      <xdr:rowOff>141516</xdr:rowOff>
    </xdr:to>
    <xdr:graphicFrame macro="">
      <xdr:nvGraphicFramePr>
        <xdr:cNvPr id="47" name="Chart 46">
          <a:extLst>
            <a:ext uri="{FF2B5EF4-FFF2-40B4-BE49-F238E27FC236}">
              <a16:creationId xmlns:a16="http://schemas.microsoft.com/office/drawing/2014/main" id="{9146D1A0-29FA-4C70-AD86-927BB71F5A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0</xdr:colOff>
      <xdr:row>164</xdr:row>
      <xdr:rowOff>0</xdr:rowOff>
    </xdr:from>
    <xdr:to>
      <xdr:col>30</xdr:col>
      <xdr:colOff>217714</xdr:colOff>
      <xdr:row>181</xdr:row>
      <xdr:rowOff>141515</xdr:rowOff>
    </xdr:to>
    <xdr:graphicFrame macro="">
      <xdr:nvGraphicFramePr>
        <xdr:cNvPr id="52" name="Chart 51">
          <a:extLst>
            <a:ext uri="{FF2B5EF4-FFF2-40B4-BE49-F238E27FC236}">
              <a16:creationId xmlns:a16="http://schemas.microsoft.com/office/drawing/2014/main" id="{1711DBB4-2F00-4685-A03C-46ABB0576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762000</xdr:colOff>
      <xdr:row>164</xdr:row>
      <xdr:rowOff>76200</xdr:rowOff>
    </xdr:from>
    <xdr:to>
      <xdr:col>19</xdr:col>
      <xdr:colOff>54429</xdr:colOff>
      <xdr:row>177</xdr:row>
      <xdr:rowOff>97971</xdr:rowOff>
    </xdr:to>
    <xdr:graphicFrame macro="">
      <xdr:nvGraphicFramePr>
        <xdr:cNvPr id="53" name="Chart 52">
          <a:extLst>
            <a:ext uri="{FF2B5EF4-FFF2-40B4-BE49-F238E27FC236}">
              <a16:creationId xmlns:a16="http://schemas.microsoft.com/office/drawing/2014/main" id="{9409CCA9-F128-43F1-845E-27FCF83585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73</xdr:row>
      <xdr:rowOff>0</xdr:rowOff>
    </xdr:from>
    <xdr:to>
      <xdr:col>19</xdr:col>
      <xdr:colOff>653143</xdr:colOff>
      <xdr:row>86</xdr:row>
      <xdr:rowOff>0</xdr:rowOff>
    </xdr:to>
    <xdr:graphicFrame macro="">
      <xdr:nvGraphicFramePr>
        <xdr:cNvPr id="35" name="Chart 34">
          <a:extLst>
            <a:ext uri="{FF2B5EF4-FFF2-40B4-BE49-F238E27FC236}">
              <a16:creationId xmlns:a16="http://schemas.microsoft.com/office/drawing/2014/main" id="{18AC68CF-679B-4633-9FF4-34D1DDDDC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27</xdr:row>
      <xdr:rowOff>0</xdr:rowOff>
    </xdr:from>
    <xdr:to>
      <xdr:col>19</xdr:col>
      <xdr:colOff>653143</xdr:colOff>
      <xdr:row>40</xdr:row>
      <xdr:rowOff>10886</xdr:rowOff>
    </xdr:to>
    <xdr:graphicFrame macro="">
      <xdr:nvGraphicFramePr>
        <xdr:cNvPr id="36" name="Chart 35">
          <a:extLst>
            <a:ext uri="{FF2B5EF4-FFF2-40B4-BE49-F238E27FC236}">
              <a16:creationId xmlns:a16="http://schemas.microsoft.com/office/drawing/2014/main" id="{6F40BF6F-9132-4B20-BCC4-DEE377EC8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100</xdr:row>
      <xdr:rowOff>0</xdr:rowOff>
    </xdr:from>
    <xdr:to>
      <xdr:col>19</xdr:col>
      <xdr:colOff>653143</xdr:colOff>
      <xdr:row>113</xdr:row>
      <xdr:rowOff>21772</xdr:rowOff>
    </xdr:to>
    <xdr:graphicFrame macro="">
      <xdr:nvGraphicFramePr>
        <xdr:cNvPr id="37" name="Chart 36">
          <a:extLst>
            <a:ext uri="{FF2B5EF4-FFF2-40B4-BE49-F238E27FC236}">
              <a16:creationId xmlns:a16="http://schemas.microsoft.com/office/drawing/2014/main" id="{99765195-C32F-43E1-B6D5-5B3CAB9A2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22</xdr:col>
      <xdr:colOff>0</xdr:colOff>
      <xdr:row>100</xdr:row>
      <xdr:rowOff>0</xdr:rowOff>
    </xdr:from>
    <xdr:to>
      <xdr:col>30</xdr:col>
      <xdr:colOff>217714</xdr:colOff>
      <xdr:row>117</xdr:row>
      <xdr:rowOff>141515</xdr:rowOff>
    </xdr:to>
    <xdr:graphicFrame macro="">
      <xdr:nvGraphicFramePr>
        <xdr:cNvPr id="39" name="Chart 38">
          <a:extLst>
            <a:ext uri="{FF2B5EF4-FFF2-40B4-BE49-F238E27FC236}">
              <a16:creationId xmlns:a16="http://schemas.microsoft.com/office/drawing/2014/main" id="{73E528D8-4759-432F-8A6A-9A929246A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202</xdr:row>
      <xdr:rowOff>0</xdr:rowOff>
    </xdr:from>
    <xdr:to>
      <xdr:col>19</xdr:col>
      <xdr:colOff>653143</xdr:colOff>
      <xdr:row>215</xdr:row>
      <xdr:rowOff>10886</xdr:rowOff>
    </xdr:to>
    <xdr:graphicFrame macro="">
      <xdr:nvGraphicFramePr>
        <xdr:cNvPr id="64" name="Chart 63">
          <a:extLst>
            <a:ext uri="{FF2B5EF4-FFF2-40B4-BE49-F238E27FC236}">
              <a16:creationId xmlns:a16="http://schemas.microsoft.com/office/drawing/2014/main" id="{D8E90384-C0A0-4D1B-ADF7-9E02126FD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0</xdr:colOff>
      <xdr:row>202</xdr:row>
      <xdr:rowOff>0</xdr:rowOff>
    </xdr:from>
    <xdr:to>
      <xdr:col>30</xdr:col>
      <xdr:colOff>217714</xdr:colOff>
      <xdr:row>215</xdr:row>
      <xdr:rowOff>10886</xdr:rowOff>
    </xdr:to>
    <xdr:graphicFrame macro="">
      <xdr:nvGraphicFramePr>
        <xdr:cNvPr id="65" name="Chart 64">
          <a:extLst>
            <a:ext uri="{FF2B5EF4-FFF2-40B4-BE49-F238E27FC236}">
              <a16:creationId xmlns:a16="http://schemas.microsoft.com/office/drawing/2014/main" id="{A0E2FE19-27B6-46DA-8F48-C4A7E10B8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33</xdr:col>
      <xdr:colOff>0</xdr:colOff>
      <xdr:row>202</xdr:row>
      <xdr:rowOff>0</xdr:rowOff>
    </xdr:from>
    <xdr:to>
      <xdr:col>42</xdr:col>
      <xdr:colOff>0</xdr:colOff>
      <xdr:row>215</xdr:row>
      <xdr:rowOff>10886</xdr:rowOff>
    </xdr:to>
    <xdr:graphicFrame macro="">
      <xdr:nvGraphicFramePr>
        <xdr:cNvPr id="66" name="Chart 65">
          <a:extLst>
            <a:ext uri="{FF2B5EF4-FFF2-40B4-BE49-F238E27FC236}">
              <a16:creationId xmlns:a16="http://schemas.microsoft.com/office/drawing/2014/main" id="{90DD215A-FB6A-4A3E-8FAA-A3BD401DA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223</xdr:row>
      <xdr:rowOff>0</xdr:rowOff>
    </xdr:from>
    <xdr:to>
      <xdr:col>19</xdr:col>
      <xdr:colOff>653143</xdr:colOff>
      <xdr:row>236</xdr:row>
      <xdr:rowOff>0</xdr:rowOff>
    </xdr:to>
    <xdr:graphicFrame macro="">
      <xdr:nvGraphicFramePr>
        <xdr:cNvPr id="67" name="Chart 66">
          <a:extLst>
            <a:ext uri="{FF2B5EF4-FFF2-40B4-BE49-F238E27FC236}">
              <a16:creationId xmlns:a16="http://schemas.microsoft.com/office/drawing/2014/main" id="{28535A14-A713-4666-91E4-1890B6C14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0</xdr:colOff>
      <xdr:row>223</xdr:row>
      <xdr:rowOff>0</xdr:rowOff>
    </xdr:from>
    <xdr:to>
      <xdr:col>30</xdr:col>
      <xdr:colOff>217714</xdr:colOff>
      <xdr:row>236</xdr:row>
      <xdr:rowOff>0</xdr:rowOff>
    </xdr:to>
    <xdr:graphicFrame macro="">
      <xdr:nvGraphicFramePr>
        <xdr:cNvPr id="72" name="Chart 71">
          <a:extLst>
            <a:ext uri="{FF2B5EF4-FFF2-40B4-BE49-F238E27FC236}">
              <a16:creationId xmlns:a16="http://schemas.microsoft.com/office/drawing/2014/main" id="{BB57ACA0-D5B3-4135-829D-10C08753B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267</xdr:row>
      <xdr:rowOff>0</xdr:rowOff>
    </xdr:from>
    <xdr:to>
      <xdr:col>19</xdr:col>
      <xdr:colOff>653143</xdr:colOff>
      <xdr:row>279</xdr:row>
      <xdr:rowOff>130628</xdr:rowOff>
    </xdr:to>
    <xdr:graphicFrame macro="">
      <xdr:nvGraphicFramePr>
        <xdr:cNvPr id="76" name="Chart 75">
          <a:extLst>
            <a:ext uri="{FF2B5EF4-FFF2-40B4-BE49-F238E27FC236}">
              <a16:creationId xmlns:a16="http://schemas.microsoft.com/office/drawing/2014/main" id="{AD285512-112F-4A3E-9A04-DC6128BF5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286</xdr:row>
      <xdr:rowOff>0</xdr:rowOff>
    </xdr:from>
    <xdr:to>
      <xdr:col>19</xdr:col>
      <xdr:colOff>653143</xdr:colOff>
      <xdr:row>298</xdr:row>
      <xdr:rowOff>141514</xdr:rowOff>
    </xdr:to>
    <xdr:graphicFrame macro="">
      <xdr:nvGraphicFramePr>
        <xdr:cNvPr id="78" name="Chart 77">
          <a:extLst>
            <a:ext uri="{FF2B5EF4-FFF2-40B4-BE49-F238E27FC236}">
              <a16:creationId xmlns:a16="http://schemas.microsoft.com/office/drawing/2014/main" id="{BB531DAC-B85D-40A3-B811-ADEC9FCF0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328</xdr:row>
      <xdr:rowOff>0</xdr:rowOff>
    </xdr:from>
    <xdr:to>
      <xdr:col>19</xdr:col>
      <xdr:colOff>653143</xdr:colOff>
      <xdr:row>341</xdr:row>
      <xdr:rowOff>21771</xdr:rowOff>
    </xdr:to>
    <xdr:graphicFrame macro="">
      <xdr:nvGraphicFramePr>
        <xdr:cNvPr id="79" name="Chart 78">
          <a:extLst>
            <a:ext uri="{FF2B5EF4-FFF2-40B4-BE49-F238E27FC236}">
              <a16:creationId xmlns:a16="http://schemas.microsoft.com/office/drawing/2014/main" id="{E7C381CF-7293-4023-8DD1-A8F7E09D8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0</xdr:colOff>
      <xdr:row>328</xdr:row>
      <xdr:rowOff>0</xdr:rowOff>
    </xdr:from>
    <xdr:to>
      <xdr:col>30</xdr:col>
      <xdr:colOff>217714</xdr:colOff>
      <xdr:row>345</xdr:row>
      <xdr:rowOff>141515</xdr:rowOff>
    </xdr:to>
    <xdr:graphicFrame macro="">
      <xdr:nvGraphicFramePr>
        <xdr:cNvPr id="80" name="Chart 79">
          <a:extLst>
            <a:ext uri="{FF2B5EF4-FFF2-40B4-BE49-F238E27FC236}">
              <a16:creationId xmlns:a16="http://schemas.microsoft.com/office/drawing/2014/main" id="{F8C60EEF-3A4D-4A5F-A429-2559C2F6D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347</xdr:row>
      <xdr:rowOff>0</xdr:rowOff>
    </xdr:from>
    <xdr:to>
      <xdr:col>19</xdr:col>
      <xdr:colOff>653143</xdr:colOff>
      <xdr:row>358</xdr:row>
      <xdr:rowOff>130629</xdr:rowOff>
    </xdr:to>
    <xdr:graphicFrame macro="">
      <xdr:nvGraphicFramePr>
        <xdr:cNvPr id="81" name="Chart 80">
          <a:extLst>
            <a:ext uri="{FF2B5EF4-FFF2-40B4-BE49-F238E27FC236}">
              <a16:creationId xmlns:a16="http://schemas.microsoft.com/office/drawing/2014/main" id="{4C937502-9893-4740-9C86-E23877CB4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372</xdr:row>
      <xdr:rowOff>0</xdr:rowOff>
    </xdr:from>
    <xdr:to>
      <xdr:col>19</xdr:col>
      <xdr:colOff>653143</xdr:colOff>
      <xdr:row>385</xdr:row>
      <xdr:rowOff>21771</xdr:rowOff>
    </xdr:to>
    <xdr:graphicFrame macro="">
      <xdr:nvGraphicFramePr>
        <xdr:cNvPr id="82" name="Chart 81">
          <a:extLst>
            <a:ext uri="{FF2B5EF4-FFF2-40B4-BE49-F238E27FC236}">
              <a16:creationId xmlns:a16="http://schemas.microsoft.com/office/drawing/2014/main" id="{44D54B31-6237-426B-B7D5-FA6B1CC3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0</xdr:colOff>
      <xdr:row>128</xdr:row>
      <xdr:rowOff>0</xdr:rowOff>
    </xdr:from>
    <xdr:to>
      <xdr:col>19</xdr:col>
      <xdr:colOff>653143</xdr:colOff>
      <xdr:row>141</xdr:row>
      <xdr:rowOff>10885</xdr:rowOff>
    </xdr:to>
    <xdr:graphicFrame macro="">
      <xdr:nvGraphicFramePr>
        <xdr:cNvPr id="33" name="Chart 32">
          <a:extLst>
            <a:ext uri="{FF2B5EF4-FFF2-40B4-BE49-F238E27FC236}">
              <a16:creationId xmlns:a16="http://schemas.microsoft.com/office/drawing/2014/main" id="{BB173D1A-4571-4035-962D-A7BCFD541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22</xdr:col>
      <xdr:colOff>0</xdr:colOff>
      <xdr:row>128</xdr:row>
      <xdr:rowOff>0</xdr:rowOff>
    </xdr:from>
    <xdr:to>
      <xdr:col>30</xdr:col>
      <xdr:colOff>217714</xdr:colOff>
      <xdr:row>141</xdr:row>
      <xdr:rowOff>10885</xdr:rowOff>
    </xdr:to>
    <xdr:graphicFrame macro="">
      <xdr:nvGraphicFramePr>
        <xdr:cNvPr id="41" name="Chart 40">
          <a:extLst>
            <a:ext uri="{FF2B5EF4-FFF2-40B4-BE49-F238E27FC236}">
              <a16:creationId xmlns:a16="http://schemas.microsoft.com/office/drawing/2014/main" id="{4C6FCF64-C103-4628-95AA-72B25F3CF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0</xdr:colOff>
      <xdr:row>286</xdr:row>
      <xdr:rowOff>0</xdr:rowOff>
    </xdr:from>
    <xdr:to>
      <xdr:col>30</xdr:col>
      <xdr:colOff>217714</xdr:colOff>
      <xdr:row>298</xdr:row>
      <xdr:rowOff>141514</xdr:rowOff>
    </xdr:to>
    <xdr:graphicFrame macro="">
      <xdr:nvGraphicFramePr>
        <xdr:cNvPr id="43" name="Chart 42">
          <a:extLst>
            <a:ext uri="{FF2B5EF4-FFF2-40B4-BE49-F238E27FC236}">
              <a16:creationId xmlns:a16="http://schemas.microsoft.com/office/drawing/2014/main" id="{04B90A0B-EFEE-454C-8D4A-2182ADABD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0</xdr:colOff>
      <xdr:row>143</xdr:row>
      <xdr:rowOff>0</xdr:rowOff>
    </xdr:from>
    <xdr:to>
      <xdr:col>19</xdr:col>
      <xdr:colOff>653143</xdr:colOff>
      <xdr:row>155</xdr:row>
      <xdr:rowOff>152400</xdr:rowOff>
    </xdr:to>
    <xdr:graphicFrame macro="">
      <xdr:nvGraphicFramePr>
        <xdr:cNvPr id="44" name="Chart 43">
          <a:extLst>
            <a:ext uri="{FF2B5EF4-FFF2-40B4-BE49-F238E27FC236}">
              <a16:creationId xmlns:a16="http://schemas.microsoft.com/office/drawing/2014/main" id="{7193FEED-F2C6-4C83-AEC4-D08F7EBFA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DBD3-2E84-4537-8C6A-A78D440BD980}">
  <sheetPr>
    <tabColor rgb="FF0070C0"/>
  </sheetPr>
  <dimension ref="A2:AR420"/>
  <sheetViews>
    <sheetView tabSelected="1" topLeftCell="A394" zoomScale="70" zoomScaleNormal="70" workbookViewId="0">
      <selection activeCell="A246" sqref="A246:XFD246"/>
    </sheetView>
  </sheetViews>
  <sheetFormatPr defaultRowHeight="13.8" x14ac:dyDescent="0.25"/>
  <cols>
    <col min="1" max="1" width="9.33203125" style="13" customWidth="1"/>
    <col min="2" max="2" width="22.77734375" style="13" customWidth="1"/>
    <col min="3" max="3" width="18.44140625" style="13" customWidth="1"/>
    <col min="4" max="4" width="15.44140625" style="13" customWidth="1"/>
    <col min="5" max="5" width="12" style="13" customWidth="1"/>
    <col min="6" max="6" width="12.33203125" style="13" customWidth="1"/>
    <col min="7" max="9" width="11.77734375" style="13" customWidth="1"/>
    <col min="10" max="10" width="11.88671875" style="13" customWidth="1"/>
    <col min="11" max="12" width="11.77734375" style="13" customWidth="1"/>
    <col min="13" max="13" width="19.88671875" style="13" customWidth="1"/>
    <col min="14" max="24" width="11.77734375" style="13" customWidth="1"/>
    <col min="25" max="16384" width="8.88671875" style="13"/>
  </cols>
  <sheetData>
    <row r="2" spans="1:31" ht="19.2" x14ac:dyDescent="0.35">
      <c r="B2" s="12" t="s">
        <v>35</v>
      </c>
      <c r="C2" s="12"/>
    </row>
    <row r="3" spans="1:31" ht="14.4" thickBot="1" x14ac:dyDescent="0.3">
      <c r="A3" s="14"/>
      <c r="B3" s="14"/>
      <c r="C3" s="14"/>
      <c r="D3" s="14"/>
      <c r="E3" s="14"/>
      <c r="F3" s="14"/>
      <c r="G3" s="14"/>
      <c r="H3" s="14"/>
      <c r="I3" s="14"/>
      <c r="J3" s="14"/>
      <c r="K3" s="14"/>
      <c r="L3" s="14"/>
      <c r="M3" s="14"/>
      <c r="N3" s="14"/>
      <c r="O3" s="14"/>
      <c r="P3" s="14"/>
      <c r="AA3" s="14"/>
      <c r="AB3" s="14"/>
      <c r="AC3" s="14"/>
      <c r="AD3" s="14"/>
      <c r="AE3" s="14"/>
    </row>
    <row r="4" spans="1:31" ht="19.2" x14ac:dyDescent="0.35">
      <c r="A4" s="168">
        <v>1.1000000000000001</v>
      </c>
      <c r="B4" s="15" t="s">
        <v>33</v>
      </c>
      <c r="C4" s="17"/>
      <c r="D4" s="17"/>
      <c r="E4" s="17"/>
      <c r="F4" s="17"/>
      <c r="G4" s="17"/>
      <c r="H4" s="17"/>
      <c r="I4" s="17"/>
      <c r="J4" s="17"/>
      <c r="K4" s="17"/>
      <c r="L4" s="17"/>
      <c r="Q4" s="16"/>
      <c r="R4" s="16"/>
      <c r="S4" s="16"/>
      <c r="T4" s="16"/>
      <c r="U4" s="16"/>
      <c r="V4" s="16"/>
      <c r="W4" s="16"/>
      <c r="X4" s="16"/>
      <c r="Y4" s="16"/>
      <c r="Z4" s="16"/>
    </row>
    <row r="5" spans="1:31" ht="19.2" x14ac:dyDescent="0.35">
      <c r="A5" s="175"/>
      <c r="B5" s="15" t="s">
        <v>34</v>
      </c>
      <c r="C5" s="36"/>
      <c r="D5" s="36"/>
      <c r="E5" s="36"/>
      <c r="F5" s="36"/>
      <c r="G5" s="36"/>
      <c r="H5" s="36"/>
      <c r="I5" s="36"/>
      <c r="J5" s="36"/>
      <c r="K5" s="36"/>
      <c r="L5" s="36"/>
      <c r="M5" s="35"/>
      <c r="N5" s="35"/>
      <c r="O5" s="35"/>
      <c r="P5" s="35"/>
    </row>
    <row r="7" spans="1:31" x14ac:dyDescent="0.25">
      <c r="B7" s="19" t="s">
        <v>0</v>
      </c>
      <c r="C7" s="57">
        <f>724464000*4.87</f>
        <v>3528139680</v>
      </c>
      <c r="D7" s="13" t="s">
        <v>30</v>
      </c>
      <c r="N7" s="19" t="s">
        <v>139</v>
      </c>
      <c r="W7" s="19" t="s">
        <v>136</v>
      </c>
    </row>
    <row r="8" spans="1:31" x14ac:dyDescent="0.25">
      <c r="B8" s="19" t="s">
        <v>1</v>
      </c>
      <c r="C8" s="56">
        <f>C7/D25</f>
        <v>134.60728377052965</v>
      </c>
    </row>
    <row r="10" spans="1:31" x14ac:dyDescent="0.25">
      <c r="B10" s="43"/>
      <c r="C10" s="43">
        <v>2014</v>
      </c>
      <c r="D10" s="43">
        <f t="shared" ref="D10" si="0">+C10+1</f>
        <v>2015</v>
      </c>
      <c r="E10" s="43">
        <f t="shared" ref="E10" si="1">+D10+1</f>
        <v>2016</v>
      </c>
      <c r="F10" s="43">
        <f>+E10+1</f>
        <v>2017</v>
      </c>
      <c r="G10" s="43">
        <f t="shared" ref="G10" si="2">+F10+1</f>
        <v>2018</v>
      </c>
      <c r="H10" s="43">
        <f t="shared" ref="H10" si="3">+G10+1</f>
        <v>2019</v>
      </c>
      <c r="I10" s="43">
        <f t="shared" ref="I10" si="4">+H10+1</f>
        <v>2020</v>
      </c>
      <c r="J10" s="43">
        <f t="shared" ref="J10" si="5">+I10+1</f>
        <v>2021</v>
      </c>
      <c r="K10" s="43">
        <f t="shared" ref="K10" si="6">+J10+1</f>
        <v>2022</v>
      </c>
      <c r="L10" s="43">
        <f t="shared" ref="L10" si="7">+K10+1</f>
        <v>2023</v>
      </c>
    </row>
    <row r="11" spans="1:31" x14ac:dyDescent="0.25">
      <c r="B11" s="43" t="s">
        <v>131</v>
      </c>
      <c r="C11" s="42">
        <v>0</v>
      </c>
      <c r="D11" s="42">
        <v>0</v>
      </c>
      <c r="E11" s="42">
        <v>0</v>
      </c>
      <c r="F11" s="42">
        <v>0</v>
      </c>
      <c r="G11" s="42">
        <v>7</v>
      </c>
      <c r="H11" s="42">
        <v>8</v>
      </c>
    </row>
    <row r="12" spans="1:31" x14ac:dyDescent="0.25">
      <c r="B12" s="43" t="s">
        <v>132</v>
      </c>
      <c r="I12" s="44">
        <v>9</v>
      </c>
      <c r="J12" s="44">
        <v>10</v>
      </c>
      <c r="K12" s="44">
        <v>11</v>
      </c>
      <c r="L12" s="44">
        <v>12</v>
      </c>
    </row>
    <row r="13" spans="1:31" x14ac:dyDescent="0.25">
      <c r="I13" s="45"/>
      <c r="J13" s="45"/>
      <c r="K13" s="45"/>
      <c r="L13" s="45"/>
    </row>
    <row r="14" spans="1:31" x14ac:dyDescent="0.25">
      <c r="B14" s="43" t="s">
        <v>135</v>
      </c>
      <c r="C14" s="43">
        <v>2021</v>
      </c>
      <c r="D14" s="43">
        <f t="shared" ref="D14" si="8">+C14+1</f>
        <v>2022</v>
      </c>
      <c r="E14" s="43">
        <f t="shared" ref="E14" si="9">+D14+1</f>
        <v>2023</v>
      </c>
      <c r="F14" s="43">
        <f t="shared" ref="F14" si="10">+E14+1</f>
        <v>2024</v>
      </c>
      <c r="G14" s="43">
        <f t="shared" ref="G14" si="11">+F14+1</f>
        <v>2025</v>
      </c>
      <c r="H14" s="43">
        <f t="shared" ref="H14" si="12">+G14+1</f>
        <v>2026</v>
      </c>
      <c r="I14" s="43">
        <f t="shared" ref="I14" si="13">+H14+1</f>
        <v>2027</v>
      </c>
      <c r="J14" s="43">
        <f t="shared" ref="J14" si="14">+I14+1</f>
        <v>2028</v>
      </c>
      <c r="K14" s="43">
        <f t="shared" ref="K14" si="15">+J14+1</f>
        <v>2029</v>
      </c>
      <c r="L14" s="45"/>
    </row>
    <row r="15" spans="1:31" x14ac:dyDescent="0.25">
      <c r="B15" s="43" t="s">
        <v>133</v>
      </c>
      <c r="C15" s="58">
        <f>$C$8*(D11/$L$12)</f>
        <v>0</v>
      </c>
      <c r="D15" s="58">
        <f t="shared" ref="D15:G15" si="16">$C$8*(E11/$L$12)</f>
        <v>0</v>
      </c>
      <c r="E15" s="58">
        <f t="shared" si="16"/>
        <v>0</v>
      </c>
      <c r="F15" s="58">
        <f t="shared" si="16"/>
        <v>78.520915532808971</v>
      </c>
      <c r="G15" s="58">
        <f t="shared" si="16"/>
        <v>89.738189180353089</v>
      </c>
      <c r="H15" s="58">
        <f>$C$8*(I12/$L$12)</f>
        <v>100.95546282789724</v>
      </c>
      <c r="I15" s="58">
        <f t="shared" ref="I15:J15" si="17">$C$8*(J12/$L$12)</f>
        <v>112.17273647544138</v>
      </c>
      <c r="J15" s="58">
        <f t="shared" si="17"/>
        <v>123.3900101229855</v>
      </c>
      <c r="K15" s="58">
        <f>$C$8*(L12/$L$12)</f>
        <v>134.60728377052965</v>
      </c>
      <c r="L15" s="45"/>
    </row>
    <row r="16" spans="1:31" x14ac:dyDescent="0.25">
      <c r="L16" s="45"/>
    </row>
    <row r="18" spans="2:11" x14ac:dyDescent="0.25">
      <c r="B18" s="43" t="s">
        <v>136</v>
      </c>
      <c r="C18" s="46" t="s">
        <v>3</v>
      </c>
      <c r="D18" s="46" t="s">
        <v>4</v>
      </c>
      <c r="E18" s="46" t="s">
        <v>5</v>
      </c>
      <c r="F18" s="46" t="s">
        <v>6</v>
      </c>
      <c r="G18" s="46" t="s">
        <v>7</v>
      </c>
      <c r="H18" s="46" t="s">
        <v>8</v>
      </c>
      <c r="I18" s="46" t="s">
        <v>9</v>
      </c>
      <c r="J18" s="47"/>
      <c r="K18" s="47"/>
    </row>
    <row r="19" spans="2:11" x14ac:dyDescent="0.25">
      <c r="B19" s="43" t="s">
        <v>134</v>
      </c>
      <c r="C19" s="59">
        <v>76.31181834617739</v>
      </c>
      <c r="D19" s="59">
        <v>100</v>
      </c>
      <c r="E19" s="59">
        <v>100</v>
      </c>
      <c r="F19" s="59">
        <v>100</v>
      </c>
      <c r="G19" s="59">
        <v>100</v>
      </c>
      <c r="H19" s="59">
        <v>100</v>
      </c>
      <c r="I19" s="59">
        <v>100</v>
      </c>
    </row>
    <row r="20" spans="2:11" x14ac:dyDescent="0.25">
      <c r="B20" s="43" t="s">
        <v>133</v>
      </c>
      <c r="C20" s="60">
        <f>C19</f>
        <v>76.31181834617739</v>
      </c>
      <c r="D20" s="60">
        <f t="shared" ref="D20:I20" si="18">D19</f>
        <v>100</v>
      </c>
      <c r="E20" s="60">
        <f t="shared" si="18"/>
        <v>100</v>
      </c>
      <c r="F20" s="60">
        <f t="shared" si="18"/>
        <v>100</v>
      </c>
      <c r="G20" s="60">
        <f t="shared" si="18"/>
        <v>100</v>
      </c>
      <c r="H20" s="60">
        <f t="shared" si="18"/>
        <v>100</v>
      </c>
      <c r="I20" s="60">
        <f t="shared" si="18"/>
        <v>100</v>
      </c>
    </row>
    <row r="23" spans="2:11" x14ac:dyDescent="0.25">
      <c r="B23" s="48" t="s">
        <v>137</v>
      </c>
      <c r="C23" s="104" t="s">
        <v>130</v>
      </c>
      <c r="D23" s="104" t="s">
        <v>129</v>
      </c>
      <c r="E23" s="104" t="s">
        <v>36</v>
      </c>
      <c r="F23" s="105"/>
    </row>
    <row r="24" spans="2:11" x14ac:dyDescent="0.25">
      <c r="B24" s="48" t="s">
        <v>134</v>
      </c>
      <c r="C24" s="61">
        <v>389.875</v>
      </c>
      <c r="D24" s="62">
        <v>26210614.9175</v>
      </c>
      <c r="E24" s="53">
        <f>Indicatori!M5/CDF!L12</f>
        <v>1064.8431133521276</v>
      </c>
    </row>
    <row r="25" spans="2:11" x14ac:dyDescent="0.25">
      <c r="B25" s="48" t="s">
        <v>133</v>
      </c>
      <c r="C25" s="49">
        <f>C24</f>
        <v>389.875</v>
      </c>
      <c r="D25" s="50">
        <f>D24</f>
        <v>26210614.9175</v>
      </c>
      <c r="E25" s="49">
        <f>E24</f>
        <v>1064.8431133521276</v>
      </c>
    </row>
    <row r="27" spans="2:11" ht="14.4" thickBot="1" x14ac:dyDescent="0.3"/>
    <row r="28" spans="2:11" x14ac:dyDescent="0.25">
      <c r="B28" s="171" t="s">
        <v>26</v>
      </c>
      <c r="C28" s="172"/>
      <c r="E28" s="13" t="s">
        <v>106</v>
      </c>
      <c r="F28" s="13" t="s">
        <v>39</v>
      </c>
    </row>
    <row r="29" spans="2:11" ht="14.4" thickBot="1" x14ac:dyDescent="0.3">
      <c r="B29" s="76" t="s">
        <v>36</v>
      </c>
      <c r="C29" s="77" t="s">
        <v>124</v>
      </c>
      <c r="E29" s="13" t="s">
        <v>36</v>
      </c>
      <c r="F29" s="13" t="s">
        <v>37</v>
      </c>
    </row>
    <row r="33" spans="2:12" s="35" customFormat="1" x14ac:dyDescent="0.25">
      <c r="B33" s="43" t="s">
        <v>138</v>
      </c>
      <c r="C33" s="43">
        <v>2021</v>
      </c>
      <c r="D33" s="43">
        <f t="shared" ref="D33" si="19">+C33+1</f>
        <v>2022</v>
      </c>
      <c r="E33" s="43">
        <f t="shared" ref="E33" si="20">+D33+1</f>
        <v>2023</v>
      </c>
      <c r="F33" s="43">
        <f t="shared" ref="F33" si="21">+E33+1</f>
        <v>2024</v>
      </c>
      <c r="G33" s="43">
        <f t="shared" ref="G33" si="22">+F33+1</f>
        <v>2025</v>
      </c>
      <c r="H33" s="43">
        <f t="shared" ref="H33" si="23">+G33+1</f>
        <v>2026</v>
      </c>
      <c r="I33" s="43">
        <f t="shared" ref="I33" si="24">+H33+1</f>
        <v>2027</v>
      </c>
      <c r="J33" s="43">
        <f t="shared" ref="J33" si="25">+I33+1</f>
        <v>2028</v>
      </c>
      <c r="K33" s="43">
        <f t="shared" ref="K33" si="26">+J33+1</f>
        <v>2029</v>
      </c>
      <c r="L33" s="13"/>
    </row>
    <row r="34" spans="2:12" x14ac:dyDescent="0.25">
      <c r="B34" s="43" t="s">
        <v>133</v>
      </c>
      <c r="C34" s="159">
        <f>$E$25*C15</f>
        <v>0</v>
      </c>
      <c r="D34" s="159">
        <f t="shared" ref="D34:K34" si="27">$E$25*D15</f>
        <v>0</v>
      </c>
      <c r="E34" s="159">
        <f t="shared" si="27"/>
        <v>0</v>
      </c>
      <c r="F34" s="159">
        <f>$E$25*F15</f>
        <v>83612.456159215741</v>
      </c>
      <c r="G34" s="159">
        <f t="shared" si="27"/>
        <v>95557.092753389399</v>
      </c>
      <c r="H34" s="159">
        <f t="shared" si="27"/>
        <v>107501.72934756309</v>
      </c>
      <c r="I34" s="159">
        <f t="shared" si="27"/>
        <v>119446.36594173676</v>
      </c>
      <c r="J34" s="159">
        <f>$E$25*J15</f>
        <v>131391.00253591043</v>
      </c>
      <c r="K34" s="159">
        <f t="shared" si="27"/>
        <v>143335.63913008411</v>
      </c>
    </row>
    <row r="35" spans="2:12" x14ac:dyDescent="0.25">
      <c r="E35" s="17"/>
      <c r="F35" s="17"/>
      <c r="G35" s="17"/>
      <c r="H35" s="17"/>
      <c r="I35" s="17"/>
      <c r="J35" s="17"/>
      <c r="K35" s="17"/>
    </row>
    <row r="36" spans="2:12" x14ac:dyDescent="0.25">
      <c r="B36" s="146" t="s">
        <v>38</v>
      </c>
      <c r="C36" s="146"/>
      <c r="E36" s="17"/>
      <c r="F36" s="17"/>
      <c r="G36" s="17"/>
      <c r="H36" s="17"/>
      <c r="I36" s="17"/>
      <c r="J36" s="17"/>
      <c r="K36" s="17"/>
    </row>
    <row r="37" spans="2:12" x14ac:dyDescent="0.25">
      <c r="B37" s="43" t="s">
        <v>24</v>
      </c>
      <c r="C37" s="122">
        <f>F34</f>
        <v>83612.456159215741</v>
      </c>
      <c r="D37" s="35"/>
      <c r="E37" s="36"/>
      <c r="F37" s="36"/>
      <c r="G37" s="36"/>
      <c r="H37" s="36"/>
      <c r="I37" s="36"/>
      <c r="J37" s="36"/>
      <c r="K37" s="36"/>
      <c r="L37" s="36"/>
    </row>
    <row r="38" spans="2:12" x14ac:dyDescent="0.25">
      <c r="B38" s="43" t="s">
        <v>25</v>
      </c>
      <c r="C38" s="122">
        <f>K34</f>
        <v>143335.63913008411</v>
      </c>
      <c r="E38" s="17"/>
      <c r="F38" s="17"/>
      <c r="G38" s="17"/>
      <c r="H38" s="17"/>
      <c r="I38" s="17"/>
      <c r="J38" s="17"/>
      <c r="K38" s="17"/>
      <c r="L38" s="17"/>
    </row>
    <row r="39" spans="2:12" x14ac:dyDescent="0.25">
      <c r="E39" s="17"/>
      <c r="F39" s="17"/>
      <c r="G39" s="17"/>
      <c r="H39" s="17"/>
      <c r="I39" s="17"/>
      <c r="J39" s="17"/>
      <c r="K39" s="17"/>
      <c r="L39" s="17"/>
    </row>
    <row r="44" spans="2:12" x14ac:dyDescent="0.25">
      <c r="B44" s="17"/>
      <c r="C44" s="17"/>
      <c r="D44" s="17"/>
      <c r="E44" s="17"/>
      <c r="F44" s="17"/>
      <c r="G44" s="17"/>
      <c r="H44" s="17"/>
      <c r="I44" s="17"/>
      <c r="J44" s="17"/>
      <c r="K44" s="17"/>
      <c r="L44" s="17"/>
    </row>
    <row r="45" spans="2:12" x14ac:dyDescent="0.25">
      <c r="B45" s="17"/>
      <c r="C45" s="17"/>
      <c r="D45" s="17"/>
      <c r="E45" s="17"/>
      <c r="F45" s="17"/>
      <c r="G45" s="17"/>
      <c r="H45" s="17"/>
      <c r="I45" s="17"/>
      <c r="J45" s="17"/>
      <c r="K45" s="17"/>
      <c r="L45" s="17"/>
    </row>
    <row r="46" spans="2:12" x14ac:dyDescent="0.25">
      <c r="B46" s="17"/>
      <c r="C46" s="17"/>
      <c r="D46" s="17"/>
      <c r="E46" s="17"/>
      <c r="F46" s="17"/>
      <c r="G46" s="17"/>
      <c r="H46" s="17"/>
      <c r="I46" s="17"/>
      <c r="J46" s="17"/>
      <c r="K46" s="17"/>
      <c r="L46" s="17"/>
    </row>
    <row r="47" spans="2:12" x14ac:dyDescent="0.25">
      <c r="B47" s="17"/>
      <c r="C47" s="17"/>
      <c r="D47" s="17"/>
      <c r="E47" s="17"/>
      <c r="F47" s="17"/>
      <c r="G47" s="17"/>
      <c r="H47" s="17"/>
      <c r="I47" s="17"/>
      <c r="J47" s="17"/>
      <c r="K47" s="17"/>
      <c r="L47" s="17"/>
    </row>
    <row r="48" spans="2:12" ht="15" x14ac:dyDescent="0.25">
      <c r="B48" s="148" t="s">
        <v>125</v>
      </c>
      <c r="C48" s="17"/>
      <c r="D48" s="17"/>
      <c r="E48" s="17"/>
      <c r="F48" s="17"/>
      <c r="G48" s="17"/>
      <c r="H48" s="17"/>
      <c r="I48" s="17"/>
      <c r="J48" s="17"/>
      <c r="K48" s="17"/>
      <c r="L48" s="17"/>
    </row>
    <row r="49" spans="1:23" s="35" customFormat="1" x14ac:dyDescent="0.25">
      <c r="B49" s="36"/>
      <c r="C49" s="36"/>
      <c r="D49" s="36"/>
      <c r="E49" s="36"/>
      <c r="F49" s="36"/>
      <c r="G49" s="36"/>
      <c r="H49" s="36"/>
      <c r="I49" s="36"/>
      <c r="J49" s="36"/>
      <c r="K49" s="36"/>
      <c r="L49" s="36"/>
    </row>
    <row r="50" spans="1:23" ht="19.2" customHeight="1" x14ac:dyDescent="0.35">
      <c r="A50" s="169"/>
      <c r="B50" s="15" t="s">
        <v>33</v>
      </c>
      <c r="C50" s="17"/>
      <c r="D50" s="17"/>
      <c r="E50" s="17"/>
      <c r="F50" s="17"/>
      <c r="G50" s="17"/>
      <c r="H50" s="17"/>
      <c r="I50" s="17"/>
      <c r="J50" s="17"/>
      <c r="K50" s="17"/>
      <c r="L50" s="17"/>
    </row>
    <row r="51" spans="1:23" ht="19.2" customHeight="1" x14ac:dyDescent="0.35">
      <c r="A51" s="175"/>
      <c r="B51" s="15" t="s">
        <v>40</v>
      </c>
      <c r="C51" s="17"/>
      <c r="D51" s="17"/>
      <c r="E51" s="17"/>
      <c r="F51" s="17"/>
      <c r="G51" s="17"/>
      <c r="H51" s="17"/>
      <c r="I51" s="17"/>
      <c r="J51" s="17"/>
      <c r="K51" s="17"/>
      <c r="L51" s="17"/>
    </row>
    <row r="52" spans="1:23" x14ac:dyDescent="0.25">
      <c r="B52" s="17"/>
      <c r="C52" s="17"/>
      <c r="D52" s="17"/>
      <c r="E52" s="17"/>
      <c r="F52" s="17"/>
      <c r="G52" s="17"/>
      <c r="H52" s="17"/>
      <c r="I52" s="17"/>
      <c r="J52" s="17"/>
      <c r="K52" s="17"/>
      <c r="L52" s="17"/>
    </row>
    <row r="53" spans="1:23" x14ac:dyDescent="0.25">
      <c r="B53" s="19" t="s">
        <v>0</v>
      </c>
      <c r="C53" s="57">
        <f>724464000*4.87</f>
        <v>3528139680</v>
      </c>
      <c r="D53" s="17"/>
      <c r="E53" s="17"/>
      <c r="F53" s="17"/>
      <c r="G53" s="17"/>
      <c r="H53" s="17"/>
      <c r="I53" s="17"/>
      <c r="J53" s="17"/>
      <c r="K53" s="17"/>
      <c r="L53" s="17"/>
      <c r="N53" s="19" t="s">
        <v>139</v>
      </c>
      <c r="W53" s="19" t="s">
        <v>136</v>
      </c>
    </row>
    <row r="54" spans="1:23" x14ac:dyDescent="0.25">
      <c r="B54" s="19" t="s">
        <v>1</v>
      </c>
      <c r="C54" s="56">
        <f>C53/D71</f>
        <v>34.115689516739451</v>
      </c>
      <c r="D54" s="17"/>
      <c r="E54" s="17"/>
      <c r="F54" s="17"/>
      <c r="G54" s="17"/>
      <c r="H54" s="17"/>
      <c r="I54" s="17"/>
      <c r="J54" s="17"/>
      <c r="K54" s="17"/>
      <c r="L54" s="17"/>
    </row>
    <row r="55" spans="1:23" x14ac:dyDescent="0.25">
      <c r="B55" s="17"/>
      <c r="C55" s="17"/>
      <c r="D55" s="17"/>
      <c r="E55" s="17"/>
      <c r="F55" s="17"/>
      <c r="G55" s="17"/>
      <c r="H55" s="17"/>
      <c r="I55" s="17"/>
      <c r="J55" s="17"/>
      <c r="K55" s="17"/>
      <c r="L55" s="17"/>
    </row>
    <row r="57" spans="1:23" x14ac:dyDescent="0.25">
      <c r="B57" s="43"/>
      <c r="C57" s="43">
        <v>2014</v>
      </c>
      <c r="D57" s="43">
        <f t="shared" ref="D57" si="28">+C57+1</f>
        <v>2015</v>
      </c>
      <c r="E57" s="43">
        <f t="shared" ref="E57" si="29">+D57+1</f>
        <v>2016</v>
      </c>
      <c r="F57" s="43">
        <f>+E57+1</f>
        <v>2017</v>
      </c>
      <c r="G57" s="43">
        <f t="shared" ref="G57" si="30">+F57+1</f>
        <v>2018</v>
      </c>
      <c r="H57" s="43">
        <f t="shared" ref="H57" si="31">+G57+1</f>
        <v>2019</v>
      </c>
      <c r="I57" s="43">
        <f t="shared" ref="I57" si="32">+H57+1</f>
        <v>2020</v>
      </c>
      <c r="J57" s="43">
        <f t="shared" ref="J57" si="33">+I57+1</f>
        <v>2021</v>
      </c>
      <c r="K57" s="43">
        <f t="shared" ref="K57" si="34">+J57+1</f>
        <v>2022</v>
      </c>
      <c r="L57" s="43">
        <f t="shared" ref="L57" si="35">+K57+1</f>
        <v>2023</v>
      </c>
    </row>
    <row r="58" spans="1:23" x14ac:dyDescent="0.25">
      <c r="B58" s="43" t="s">
        <v>131</v>
      </c>
      <c r="C58" s="42">
        <v>0</v>
      </c>
      <c r="D58" s="42">
        <v>0</v>
      </c>
      <c r="E58" s="42">
        <v>0</v>
      </c>
      <c r="F58" s="42">
        <v>1</v>
      </c>
      <c r="G58" s="42">
        <v>6</v>
      </c>
      <c r="H58" s="42">
        <v>7</v>
      </c>
    </row>
    <row r="59" spans="1:23" x14ac:dyDescent="0.25">
      <c r="B59" s="43" t="s">
        <v>132</v>
      </c>
      <c r="I59" s="44">
        <v>8</v>
      </c>
      <c r="J59" s="44">
        <v>9</v>
      </c>
      <c r="K59" s="44">
        <v>10</v>
      </c>
      <c r="L59" s="44">
        <v>11</v>
      </c>
    </row>
    <row r="60" spans="1:23" x14ac:dyDescent="0.25">
      <c r="I60" s="45"/>
      <c r="J60" s="45"/>
      <c r="K60" s="45"/>
      <c r="L60" s="45"/>
    </row>
    <row r="61" spans="1:23" x14ac:dyDescent="0.25">
      <c r="B61" s="43" t="s">
        <v>135</v>
      </c>
      <c r="C61" s="43">
        <v>2021</v>
      </c>
      <c r="D61" s="43">
        <f t="shared" ref="D61" si="36">+C61+1</f>
        <v>2022</v>
      </c>
      <c r="E61" s="43">
        <f t="shared" ref="E61" si="37">+D61+1</f>
        <v>2023</v>
      </c>
      <c r="F61" s="43">
        <f t="shared" ref="F61" si="38">+E61+1</f>
        <v>2024</v>
      </c>
      <c r="G61" s="43">
        <f t="shared" ref="G61" si="39">+F61+1</f>
        <v>2025</v>
      </c>
      <c r="H61" s="43">
        <f t="shared" ref="H61" si="40">+G61+1</f>
        <v>2026</v>
      </c>
      <c r="I61" s="43">
        <f t="shared" ref="I61" si="41">+H61+1</f>
        <v>2027</v>
      </c>
      <c r="J61" s="43">
        <f t="shared" ref="J61" si="42">+I61+1</f>
        <v>2028</v>
      </c>
      <c r="K61" s="43">
        <f t="shared" ref="K61" si="43">+J61+1</f>
        <v>2029</v>
      </c>
      <c r="L61" s="45"/>
    </row>
    <row r="62" spans="1:23" x14ac:dyDescent="0.25">
      <c r="B62" s="43" t="s">
        <v>133</v>
      </c>
      <c r="C62" s="58">
        <f>$C$54*(D58/$L$59)</f>
        <v>0</v>
      </c>
      <c r="D62" s="58">
        <f t="shared" ref="D62:G62" si="44">$C$54*(E58/$L$59)</f>
        <v>0</v>
      </c>
      <c r="E62" s="58">
        <f t="shared" si="44"/>
        <v>3.1014263197035867</v>
      </c>
      <c r="F62" s="58">
        <f t="shared" si="44"/>
        <v>18.608557918221518</v>
      </c>
      <c r="G62" s="58">
        <f t="shared" si="44"/>
        <v>21.709984237925106</v>
      </c>
      <c r="H62" s="58">
        <f>$C$54*(I59/$L$59)</f>
        <v>24.811410557628694</v>
      </c>
      <c r="I62" s="58">
        <f t="shared" ref="I62:K62" si="45">$C$54*(J59/$L$59)</f>
        <v>27.912836877332278</v>
      </c>
      <c r="J62" s="58">
        <f t="shared" si="45"/>
        <v>31.014263197035863</v>
      </c>
      <c r="K62" s="58">
        <f t="shared" si="45"/>
        <v>34.115689516739451</v>
      </c>
      <c r="L62" s="45"/>
    </row>
    <row r="63" spans="1:23" x14ac:dyDescent="0.25">
      <c r="L63" s="45"/>
    </row>
    <row r="64" spans="1:23" x14ac:dyDescent="0.25">
      <c r="L64" s="45"/>
    </row>
    <row r="65" spans="2:31" x14ac:dyDescent="0.25">
      <c r="B65" s="43" t="s">
        <v>136</v>
      </c>
      <c r="C65" s="46" t="s">
        <v>3</v>
      </c>
      <c r="D65" s="46" t="s">
        <v>4</v>
      </c>
      <c r="E65" s="46" t="s">
        <v>5</v>
      </c>
      <c r="F65" s="46" t="s">
        <v>6</v>
      </c>
      <c r="G65" s="46" t="s">
        <v>7</v>
      </c>
      <c r="H65" s="46" t="s">
        <v>8</v>
      </c>
      <c r="I65" s="46" t="s">
        <v>9</v>
      </c>
      <c r="J65" s="47"/>
      <c r="K65" s="47"/>
    </row>
    <row r="66" spans="2:31" x14ac:dyDescent="0.25">
      <c r="B66" s="43" t="s">
        <v>134</v>
      </c>
      <c r="C66" s="59">
        <v>8.4058428023234075</v>
      </c>
      <c r="D66" s="59">
        <v>72.942337990388751</v>
      </c>
      <c r="E66" s="59">
        <v>100</v>
      </c>
      <c r="F66" s="59">
        <v>100</v>
      </c>
      <c r="G66" s="59">
        <v>100</v>
      </c>
      <c r="H66" s="59">
        <v>100</v>
      </c>
      <c r="I66" s="59">
        <v>100</v>
      </c>
      <c r="J66" s="47"/>
      <c r="K66" s="47"/>
    </row>
    <row r="67" spans="2:31" x14ac:dyDescent="0.25">
      <c r="B67" s="43" t="s">
        <v>133</v>
      </c>
      <c r="C67" s="60">
        <f>C66</f>
        <v>8.4058428023234075</v>
      </c>
      <c r="D67" s="60">
        <f t="shared" ref="D67:I67" si="46">D66</f>
        <v>72.942337990388751</v>
      </c>
      <c r="E67" s="60">
        <f t="shared" si="46"/>
        <v>100</v>
      </c>
      <c r="F67" s="60">
        <f t="shared" si="46"/>
        <v>100</v>
      </c>
      <c r="G67" s="60">
        <f t="shared" si="46"/>
        <v>100</v>
      </c>
      <c r="H67" s="60">
        <f t="shared" si="46"/>
        <v>100</v>
      </c>
      <c r="I67" s="60">
        <f t="shared" si="46"/>
        <v>100</v>
      </c>
      <c r="J67" s="47"/>
      <c r="K67" s="47"/>
    </row>
    <row r="68" spans="2:31" x14ac:dyDescent="0.25">
      <c r="J68" s="47"/>
      <c r="K68" s="47"/>
    </row>
    <row r="69" spans="2:31" x14ac:dyDescent="0.25">
      <c r="J69" s="47"/>
      <c r="K69" s="47"/>
    </row>
    <row r="70" spans="2:31" x14ac:dyDescent="0.25">
      <c r="B70" s="48" t="s">
        <v>137</v>
      </c>
      <c r="C70" s="46" t="s">
        <v>130</v>
      </c>
      <c r="D70" s="46" t="s">
        <v>129</v>
      </c>
      <c r="E70" s="46" t="s">
        <v>36</v>
      </c>
    </row>
    <row r="71" spans="2:31" x14ac:dyDescent="0.25">
      <c r="B71" s="48" t="s">
        <v>134</v>
      </c>
      <c r="C71" s="61">
        <v>781.71428571428567</v>
      </c>
      <c r="D71" s="62">
        <v>103416924.2942857</v>
      </c>
      <c r="E71" s="53">
        <f>SUM(Indicatori!M6,Indicatori!M7)/CDF!L59</f>
        <v>1715.6328250423451</v>
      </c>
    </row>
    <row r="72" spans="2:31" x14ac:dyDescent="0.25">
      <c r="B72" s="48" t="s">
        <v>133</v>
      </c>
      <c r="C72" s="49">
        <f>C71</f>
        <v>781.71428571428567</v>
      </c>
      <c r="D72" s="50">
        <f>D71</f>
        <v>103416924.2942857</v>
      </c>
      <c r="E72" s="50">
        <f>E71</f>
        <v>1715.6328250423451</v>
      </c>
    </row>
    <row r="74" spans="2:31" ht="14.4" thickBot="1" x14ac:dyDescent="0.3"/>
    <row r="75" spans="2:31" x14ac:dyDescent="0.25">
      <c r="B75" s="171" t="s">
        <v>26</v>
      </c>
      <c r="C75" s="172"/>
      <c r="E75" s="13" t="s">
        <v>106</v>
      </c>
      <c r="F75" s="13" t="s">
        <v>39</v>
      </c>
      <c r="N75" s="19"/>
    </row>
    <row r="76" spans="2:31" ht="14.4" thickBot="1" x14ac:dyDescent="0.3">
      <c r="B76" s="76" t="s">
        <v>36</v>
      </c>
      <c r="C76" s="77" t="s">
        <v>38</v>
      </c>
      <c r="E76" s="13" t="s">
        <v>36</v>
      </c>
      <c r="F76" s="13" t="s">
        <v>37</v>
      </c>
    </row>
    <row r="78" spans="2:31" x14ac:dyDescent="0.25">
      <c r="M78" s="35"/>
      <c r="N78" s="35"/>
      <c r="O78" s="35"/>
      <c r="P78" s="35"/>
      <c r="Q78" s="35"/>
      <c r="R78" s="35"/>
      <c r="S78" s="35"/>
      <c r="T78" s="35"/>
      <c r="U78" s="35"/>
      <c r="V78" s="35"/>
      <c r="W78" s="35"/>
      <c r="X78" s="35"/>
      <c r="Y78" s="35"/>
      <c r="Z78" s="35"/>
      <c r="AA78" s="35"/>
      <c r="AB78" s="35"/>
      <c r="AC78" s="35"/>
      <c r="AD78" s="35"/>
      <c r="AE78" s="35"/>
    </row>
    <row r="79" spans="2:31" x14ac:dyDescent="0.25">
      <c r="B79" s="43" t="s">
        <v>138</v>
      </c>
      <c r="C79" s="43">
        <v>2021</v>
      </c>
      <c r="D79" s="43">
        <f t="shared" ref="D79" si="47">+C79+1</f>
        <v>2022</v>
      </c>
      <c r="E79" s="43">
        <f t="shared" ref="E79" si="48">+D79+1</f>
        <v>2023</v>
      </c>
      <c r="F79" s="43">
        <f t="shared" ref="F79" si="49">+E79+1</f>
        <v>2024</v>
      </c>
      <c r="G79" s="43">
        <f t="shared" ref="G79" si="50">+F79+1</f>
        <v>2025</v>
      </c>
      <c r="H79" s="43">
        <f t="shared" ref="H79" si="51">+G79+1</f>
        <v>2026</v>
      </c>
      <c r="I79" s="43">
        <f t="shared" ref="I79" si="52">+H79+1</f>
        <v>2027</v>
      </c>
      <c r="J79" s="43">
        <f t="shared" ref="J79" si="53">+I79+1</f>
        <v>2028</v>
      </c>
      <c r="K79" s="43">
        <f t="shared" ref="K79" si="54">+J79+1</f>
        <v>2029</v>
      </c>
    </row>
    <row r="80" spans="2:31" x14ac:dyDescent="0.25">
      <c r="B80" s="43" t="s">
        <v>133</v>
      </c>
      <c r="C80" s="159">
        <f>$E$72*C62</f>
        <v>0</v>
      </c>
      <c r="D80" s="159">
        <f t="shared" ref="D80:K80" si="55">$E$72*D62</f>
        <v>0</v>
      </c>
      <c r="E80" s="159">
        <f>$E$72*E62</f>
        <v>5320.9087985337474</v>
      </c>
      <c r="F80" s="159">
        <f t="shared" si="55"/>
        <v>31925.452791202482</v>
      </c>
      <c r="G80" s="159">
        <f t="shared" si="55"/>
        <v>37246.361589736232</v>
      </c>
      <c r="H80" s="159">
        <f t="shared" si="55"/>
        <v>42567.270388269979</v>
      </c>
      <c r="I80" s="159">
        <f t="shared" si="55"/>
        <v>47888.179186803725</v>
      </c>
      <c r="J80" s="159">
        <f t="shared" si="55"/>
        <v>53209.087985337472</v>
      </c>
      <c r="K80" s="159">
        <f t="shared" si="55"/>
        <v>58529.996783871218</v>
      </c>
    </row>
    <row r="81" spans="1:31" x14ac:dyDescent="0.25">
      <c r="E81" s="17"/>
      <c r="F81" s="17"/>
      <c r="G81" s="17"/>
      <c r="H81" s="17"/>
      <c r="I81" s="17"/>
      <c r="J81" s="17"/>
      <c r="K81" s="17"/>
    </row>
    <row r="82" spans="1:31" x14ac:dyDescent="0.25">
      <c r="B82" s="146" t="s">
        <v>27</v>
      </c>
      <c r="C82" s="146"/>
      <c r="E82" s="17"/>
      <c r="F82" s="17"/>
      <c r="G82" s="17"/>
      <c r="H82" s="17"/>
      <c r="I82" s="17"/>
      <c r="J82" s="17"/>
      <c r="K82" s="17"/>
      <c r="L82" s="17"/>
    </row>
    <row r="83" spans="1:31" x14ac:dyDescent="0.25">
      <c r="B83" s="43" t="s">
        <v>24</v>
      </c>
      <c r="C83" s="122">
        <f>F80</f>
        <v>31925.452791202482</v>
      </c>
      <c r="D83" s="35"/>
      <c r="E83" s="36"/>
      <c r="F83" s="36"/>
      <c r="G83" s="36"/>
      <c r="H83" s="36"/>
      <c r="I83" s="36"/>
      <c r="J83" s="36"/>
      <c r="K83" s="36"/>
      <c r="L83" s="36"/>
    </row>
    <row r="84" spans="1:31" x14ac:dyDescent="0.25">
      <c r="B84" s="43" t="s">
        <v>25</v>
      </c>
      <c r="C84" s="122">
        <f>K80</f>
        <v>58529.996783871218</v>
      </c>
      <c r="E84" s="17"/>
      <c r="F84" s="17"/>
      <c r="G84" s="17"/>
      <c r="H84" s="17"/>
      <c r="I84" s="17"/>
      <c r="J84" s="17"/>
      <c r="K84" s="17"/>
      <c r="L84" s="17"/>
    </row>
    <row r="85" spans="1:31" x14ac:dyDescent="0.25">
      <c r="E85" s="17"/>
      <c r="F85" s="17"/>
      <c r="G85" s="17"/>
      <c r="H85" s="17"/>
      <c r="I85" s="17"/>
      <c r="J85" s="17"/>
      <c r="K85" s="17"/>
      <c r="L85" s="17"/>
    </row>
    <row r="86" spans="1:31" x14ac:dyDescent="0.25">
      <c r="A86" s="17"/>
      <c r="B86" s="17"/>
      <c r="C86" s="17"/>
      <c r="D86" s="17"/>
      <c r="E86" s="17"/>
      <c r="F86" s="17"/>
      <c r="G86" s="17"/>
      <c r="H86" s="17"/>
      <c r="I86" s="17"/>
      <c r="J86" s="17"/>
      <c r="K86" s="17"/>
      <c r="L86" s="17"/>
    </row>
    <row r="87" spans="1:31" x14ac:dyDescent="0.25">
      <c r="A87" s="17"/>
      <c r="B87" s="17"/>
      <c r="C87" s="17"/>
      <c r="D87" s="17"/>
      <c r="E87" s="17"/>
      <c r="F87" s="17"/>
      <c r="G87" s="17"/>
      <c r="H87" s="17"/>
      <c r="I87" s="17"/>
      <c r="J87" s="17"/>
      <c r="K87" s="17"/>
      <c r="L87" s="17"/>
    </row>
    <row r="88" spans="1:31" x14ac:dyDescent="0.25">
      <c r="A88" s="17"/>
      <c r="B88" s="17"/>
      <c r="C88" s="17"/>
      <c r="D88" s="17"/>
      <c r="E88" s="17"/>
      <c r="F88" s="17"/>
      <c r="G88" s="17"/>
      <c r="H88" s="17"/>
      <c r="I88" s="17"/>
      <c r="J88" s="17"/>
      <c r="K88" s="17"/>
      <c r="L88" s="17"/>
    </row>
    <row r="89" spans="1:31" x14ac:dyDescent="0.25">
      <c r="A89" s="17"/>
      <c r="B89" s="17"/>
      <c r="C89" s="17"/>
      <c r="D89" s="17"/>
      <c r="E89" s="17"/>
      <c r="F89" s="17"/>
      <c r="G89" s="17"/>
      <c r="H89" s="17"/>
      <c r="I89" s="17"/>
      <c r="J89" s="17"/>
      <c r="K89" s="17"/>
      <c r="L89" s="17"/>
    </row>
    <row r="90" spans="1:31" x14ac:dyDescent="0.25">
      <c r="A90" s="17"/>
      <c r="B90" s="17"/>
      <c r="C90" s="17"/>
      <c r="D90" s="17"/>
      <c r="E90" s="17"/>
      <c r="F90" s="17"/>
      <c r="G90" s="17"/>
      <c r="H90" s="17"/>
      <c r="I90" s="17"/>
      <c r="J90" s="17"/>
      <c r="K90" s="17"/>
      <c r="L90" s="17"/>
    </row>
    <row r="91" spans="1:31" x14ac:dyDescent="0.25">
      <c r="A91" s="17"/>
      <c r="B91" s="17"/>
      <c r="C91" s="17"/>
      <c r="D91" s="17"/>
      <c r="E91" s="17"/>
      <c r="F91" s="17"/>
      <c r="G91" s="17"/>
      <c r="H91" s="17"/>
      <c r="I91" s="17"/>
      <c r="J91" s="17"/>
      <c r="K91" s="17"/>
      <c r="L91" s="17"/>
    </row>
    <row r="92" spans="1:31" x14ac:dyDescent="0.25">
      <c r="A92" s="17"/>
      <c r="B92" s="17"/>
      <c r="C92" s="17"/>
      <c r="D92" s="17"/>
      <c r="E92" s="17"/>
      <c r="F92" s="17"/>
      <c r="G92" s="17"/>
      <c r="H92" s="17"/>
      <c r="I92" s="17"/>
      <c r="J92" s="17"/>
      <c r="K92" s="17"/>
      <c r="L92" s="17"/>
    </row>
    <row r="93" spans="1:31" s="35" customFormat="1" ht="14.4" thickBot="1"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1:31" ht="19.2" customHeight="1" x14ac:dyDescent="0.35">
      <c r="A94" s="176">
        <v>2</v>
      </c>
      <c r="B94" s="15" t="s">
        <v>41</v>
      </c>
      <c r="C94" s="17"/>
      <c r="D94" s="17"/>
      <c r="E94" s="17"/>
      <c r="F94" s="17"/>
      <c r="G94" s="17"/>
      <c r="H94" s="17"/>
      <c r="I94" s="17"/>
      <c r="J94" s="17"/>
      <c r="K94" s="17"/>
      <c r="L94" s="17"/>
    </row>
    <row r="95" spans="1:31" s="35" customFormat="1" ht="19.2" customHeight="1" x14ac:dyDescent="0.35">
      <c r="A95" s="177"/>
      <c r="B95" s="37" t="s">
        <v>42</v>
      </c>
      <c r="C95" s="36"/>
      <c r="D95" s="36"/>
      <c r="E95" s="36"/>
      <c r="F95" s="36"/>
      <c r="G95" s="36"/>
      <c r="H95" s="36"/>
      <c r="I95" s="36"/>
      <c r="J95" s="36"/>
      <c r="K95" s="36"/>
      <c r="L95" s="36"/>
    </row>
    <row r="96" spans="1:31" x14ac:dyDescent="0.25">
      <c r="B96" s="17"/>
      <c r="C96" s="17"/>
      <c r="D96" s="17"/>
      <c r="E96" s="17"/>
      <c r="F96" s="17"/>
      <c r="G96" s="17"/>
      <c r="H96" s="17"/>
      <c r="I96" s="17"/>
      <c r="J96" s="17"/>
      <c r="K96" s="17"/>
      <c r="L96" s="17"/>
    </row>
    <row r="97" spans="2:23" x14ac:dyDescent="0.25">
      <c r="B97" s="19" t="s">
        <v>0</v>
      </c>
      <c r="C97" s="57">
        <f>651781000*4.87</f>
        <v>3174173470</v>
      </c>
      <c r="D97" s="13" t="s">
        <v>30</v>
      </c>
    </row>
    <row r="98" spans="2:23" x14ac:dyDescent="0.25">
      <c r="B98" s="19" t="s">
        <v>1</v>
      </c>
      <c r="C98" s="56">
        <f>C97/D115</f>
        <v>610.09546218868479</v>
      </c>
    </row>
    <row r="99" spans="2:23" x14ac:dyDescent="0.25">
      <c r="N99" s="19" t="s">
        <v>139</v>
      </c>
      <c r="W99" s="19" t="s">
        <v>136</v>
      </c>
    </row>
    <row r="100" spans="2:23" x14ac:dyDescent="0.25">
      <c r="B100" s="43"/>
      <c r="C100" s="43">
        <v>2014</v>
      </c>
      <c r="D100" s="43">
        <f t="shared" ref="D100:L100" si="56">+C100+1</f>
        <v>2015</v>
      </c>
      <c r="E100" s="43">
        <f t="shared" si="56"/>
        <v>2016</v>
      </c>
      <c r="F100" s="43">
        <f t="shared" si="56"/>
        <v>2017</v>
      </c>
      <c r="G100" s="43">
        <f t="shared" si="56"/>
        <v>2018</v>
      </c>
      <c r="H100" s="43">
        <f t="shared" si="56"/>
        <v>2019</v>
      </c>
      <c r="I100" s="43">
        <f t="shared" si="56"/>
        <v>2020</v>
      </c>
      <c r="J100" s="43">
        <f t="shared" si="56"/>
        <v>2021</v>
      </c>
      <c r="K100" s="43">
        <f t="shared" si="56"/>
        <v>2022</v>
      </c>
      <c r="L100" s="43">
        <f t="shared" si="56"/>
        <v>2023</v>
      </c>
    </row>
    <row r="101" spans="2:23" x14ac:dyDescent="0.25">
      <c r="B101" s="43" t="s">
        <v>131</v>
      </c>
      <c r="C101" s="42">
        <v>0</v>
      </c>
      <c r="D101" s="42">
        <v>1</v>
      </c>
      <c r="E101" s="42">
        <v>1</v>
      </c>
      <c r="F101" s="42">
        <v>2</v>
      </c>
      <c r="G101" s="42">
        <v>246</v>
      </c>
      <c r="H101" s="42">
        <v>295</v>
      </c>
    </row>
    <row r="102" spans="2:23" x14ac:dyDescent="0.25">
      <c r="B102" s="43" t="s">
        <v>132</v>
      </c>
      <c r="I102" s="44">
        <v>380</v>
      </c>
      <c r="J102" s="44">
        <v>465</v>
      </c>
      <c r="K102" s="44">
        <v>550</v>
      </c>
      <c r="L102" s="44">
        <v>635</v>
      </c>
    </row>
    <row r="103" spans="2:23" x14ac:dyDescent="0.25">
      <c r="I103" s="45"/>
      <c r="J103" s="45"/>
      <c r="K103" s="45"/>
      <c r="L103" s="45"/>
    </row>
    <row r="104" spans="2:23" x14ac:dyDescent="0.25">
      <c r="B104" s="43" t="s">
        <v>2</v>
      </c>
      <c r="C104" s="43">
        <v>2021</v>
      </c>
      <c r="D104" s="43">
        <f t="shared" ref="D104:K104" si="57">+C104+1</f>
        <v>2022</v>
      </c>
      <c r="E104" s="43">
        <f t="shared" si="57"/>
        <v>2023</v>
      </c>
      <c r="F104" s="43">
        <f t="shared" si="57"/>
        <v>2024</v>
      </c>
      <c r="G104" s="43">
        <f t="shared" si="57"/>
        <v>2025</v>
      </c>
      <c r="H104" s="43">
        <f t="shared" si="57"/>
        <v>2026</v>
      </c>
      <c r="I104" s="43">
        <f t="shared" si="57"/>
        <v>2027</v>
      </c>
      <c r="J104" s="43">
        <f t="shared" si="57"/>
        <v>2028</v>
      </c>
      <c r="K104" s="43">
        <f t="shared" si="57"/>
        <v>2029</v>
      </c>
      <c r="L104" s="45"/>
    </row>
    <row r="105" spans="2:23" x14ac:dyDescent="0.25">
      <c r="B105" s="43" t="s">
        <v>133</v>
      </c>
      <c r="C105" s="58">
        <f>$C$98*(D101/$L$102)</f>
        <v>0.96078025541525158</v>
      </c>
      <c r="D105" s="58">
        <f t="shared" ref="D105:G105" si="58">$C$98*(E101/$L$102)</f>
        <v>0.96078025541525158</v>
      </c>
      <c r="E105" s="58">
        <f t="shared" si="58"/>
        <v>1.9215605108305032</v>
      </c>
      <c r="F105" s="58">
        <f t="shared" si="58"/>
        <v>236.35194283215191</v>
      </c>
      <c r="G105" s="58">
        <f t="shared" si="58"/>
        <v>283.43017534749924</v>
      </c>
      <c r="H105" s="58">
        <f>$C$98*(I102/$L$102)</f>
        <v>365.09649705779566</v>
      </c>
      <c r="I105" s="58">
        <f t="shared" ref="I105:K105" si="59">$C$98*(J102/$L$102)</f>
        <v>446.76281876809202</v>
      </c>
      <c r="J105" s="58">
        <f t="shared" si="59"/>
        <v>528.42914047838838</v>
      </c>
      <c r="K105" s="58">
        <f t="shared" si="59"/>
        <v>610.09546218868479</v>
      </c>
      <c r="L105" s="45"/>
    </row>
    <row r="106" spans="2:23" x14ac:dyDescent="0.25">
      <c r="L106" s="45"/>
    </row>
    <row r="107" spans="2:23" x14ac:dyDescent="0.25">
      <c r="L107" s="45"/>
    </row>
    <row r="108" spans="2:23" x14ac:dyDescent="0.25">
      <c r="B108" s="43" t="s">
        <v>136</v>
      </c>
      <c r="C108" s="46" t="s">
        <v>3</v>
      </c>
      <c r="D108" s="46" t="s">
        <v>4</v>
      </c>
      <c r="E108" s="46" t="s">
        <v>5</v>
      </c>
      <c r="F108" s="46" t="s">
        <v>6</v>
      </c>
      <c r="G108" s="46" t="s">
        <v>7</v>
      </c>
      <c r="H108" s="46" t="s">
        <v>8</v>
      </c>
      <c r="I108" s="46" t="s">
        <v>9</v>
      </c>
      <c r="J108" s="47"/>
      <c r="K108" s="47"/>
    </row>
    <row r="109" spans="2:23" x14ac:dyDescent="0.25">
      <c r="B109" s="43" t="s">
        <v>134</v>
      </c>
      <c r="C109" s="59">
        <v>6.8431445389790264</v>
      </c>
      <c r="D109" s="59">
        <v>50.758771825689728</v>
      </c>
      <c r="E109" s="59">
        <v>100</v>
      </c>
      <c r="F109" s="59">
        <v>100</v>
      </c>
      <c r="G109" s="59">
        <v>100</v>
      </c>
      <c r="H109" s="59">
        <v>100</v>
      </c>
      <c r="I109" s="59">
        <v>100</v>
      </c>
    </row>
    <row r="110" spans="2:23" x14ac:dyDescent="0.25">
      <c r="B110" s="43" t="s">
        <v>133</v>
      </c>
      <c r="C110" s="60">
        <f>C109</f>
        <v>6.8431445389790264</v>
      </c>
      <c r="D110" s="60">
        <f t="shared" ref="D110:I110" si="60">D109</f>
        <v>50.758771825689728</v>
      </c>
      <c r="E110" s="60">
        <f t="shared" si="60"/>
        <v>100</v>
      </c>
      <c r="F110" s="60">
        <f t="shared" si="60"/>
        <v>100</v>
      </c>
      <c r="G110" s="60">
        <f t="shared" si="60"/>
        <v>100</v>
      </c>
      <c r="H110" s="60">
        <f t="shared" si="60"/>
        <v>100</v>
      </c>
      <c r="I110" s="60">
        <f t="shared" si="60"/>
        <v>100</v>
      </c>
    </row>
    <row r="113" spans="2:7" x14ac:dyDescent="0.25">
      <c r="B113" s="48" t="s">
        <v>137</v>
      </c>
      <c r="C113" s="46" t="s">
        <v>130</v>
      </c>
      <c r="D113" s="46" t="s">
        <v>129</v>
      </c>
      <c r="E113" s="46" t="s">
        <v>52</v>
      </c>
      <c r="F113" s="104" t="s">
        <v>45</v>
      </c>
      <c r="G113" s="104" t="s">
        <v>49</v>
      </c>
    </row>
    <row r="114" spans="2:7" x14ac:dyDescent="0.25">
      <c r="B114" s="48" t="s">
        <v>134</v>
      </c>
      <c r="C114" s="64">
        <v>858.68157894736839</v>
      </c>
      <c r="D114" s="64">
        <v>5202748.8593552597</v>
      </c>
      <c r="E114" s="53">
        <f>SUM(Indicatori!M8, Indicatori!M9)/CDF!L102</f>
        <v>45.12730665664148</v>
      </c>
      <c r="F114" s="53">
        <f>SUM(Indicatori!M10:M11)/CDF!L102</f>
        <v>97.335458139032966</v>
      </c>
      <c r="G114" s="53">
        <f>Indicatori!M12/CDF!L102</f>
        <v>246.84365424669915</v>
      </c>
    </row>
    <row r="115" spans="2:7" x14ac:dyDescent="0.25">
      <c r="B115" s="48" t="s">
        <v>133</v>
      </c>
      <c r="C115" s="49">
        <f>C114</f>
        <v>858.68157894736839</v>
      </c>
      <c r="D115" s="49">
        <f>D114</f>
        <v>5202748.8593552597</v>
      </c>
      <c r="E115" s="49">
        <f>E114</f>
        <v>45.12730665664148</v>
      </c>
      <c r="F115" s="49">
        <f>F114</f>
        <v>97.335458139032966</v>
      </c>
      <c r="G115" s="49">
        <f>G114</f>
        <v>246.84365424669915</v>
      </c>
    </row>
    <row r="117" spans="2:7" ht="14.4" thickBot="1" x14ac:dyDescent="0.3"/>
    <row r="118" spans="2:7" x14ac:dyDescent="0.25">
      <c r="B118" s="171" t="s">
        <v>26</v>
      </c>
      <c r="C118" s="172"/>
      <c r="E118" s="13" t="s">
        <v>60</v>
      </c>
      <c r="F118" s="13" t="s">
        <v>61</v>
      </c>
    </row>
    <row r="119" spans="2:7" ht="15" customHeight="1" x14ac:dyDescent="0.25">
      <c r="B119" s="112" t="s">
        <v>127</v>
      </c>
      <c r="C119" s="113" t="s">
        <v>52</v>
      </c>
      <c r="E119" s="13" t="s">
        <v>52</v>
      </c>
      <c r="F119" s="13" t="s">
        <v>53</v>
      </c>
    </row>
    <row r="120" spans="2:7" x14ac:dyDescent="0.25">
      <c r="B120" s="112" t="s">
        <v>50</v>
      </c>
      <c r="C120" s="113" t="s">
        <v>52</v>
      </c>
    </row>
    <row r="121" spans="2:7" x14ac:dyDescent="0.25">
      <c r="B121" s="112" t="s">
        <v>43</v>
      </c>
      <c r="C121" s="113" t="s">
        <v>45</v>
      </c>
      <c r="E121" s="13" t="s">
        <v>50</v>
      </c>
      <c r="F121" s="13" t="s">
        <v>51</v>
      </c>
    </row>
    <row r="122" spans="2:7" ht="14.4" thickBot="1" x14ac:dyDescent="0.3">
      <c r="B122" s="51" t="s">
        <v>47</v>
      </c>
      <c r="C122" s="52" t="s">
        <v>49</v>
      </c>
      <c r="E122" s="13" t="s">
        <v>52</v>
      </c>
      <c r="F122" s="13" t="s">
        <v>53</v>
      </c>
    </row>
    <row r="124" spans="2:7" x14ac:dyDescent="0.25">
      <c r="E124" s="13" t="s">
        <v>43</v>
      </c>
      <c r="F124" s="13" t="s">
        <v>44</v>
      </c>
    </row>
    <row r="125" spans="2:7" x14ac:dyDescent="0.25">
      <c r="E125" s="13" t="s">
        <v>45</v>
      </c>
      <c r="F125" s="13" t="s">
        <v>46</v>
      </c>
    </row>
    <row r="128" spans="2:7" x14ac:dyDescent="0.25">
      <c r="B128" s="19" t="s">
        <v>60</v>
      </c>
    </row>
    <row r="129" spans="2:14" x14ac:dyDescent="0.25">
      <c r="B129" s="43" t="s">
        <v>138</v>
      </c>
      <c r="C129" s="43">
        <v>2021</v>
      </c>
      <c r="D129" s="43">
        <f t="shared" ref="D129" si="61">+C129+1</f>
        <v>2022</v>
      </c>
      <c r="E129" s="43">
        <f t="shared" ref="E129" si="62">+D129+1</f>
        <v>2023</v>
      </c>
      <c r="F129" s="43">
        <f t="shared" ref="F129" si="63">+E129+1</f>
        <v>2024</v>
      </c>
      <c r="G129" s="43">
        <f t="shared" ref="G129" si="64">+F129+1</f>
        <v>2025</v>
      </c>
      <c r="H129" s="43">
        <f t="shared" ref="H129" si="65">+G129+1</f>
        <v>2026</v>
      </c>
      <c r="I129" s="43">
        <f t="shared" ref="I129" si="66">+H129+1</f>
        <v>2027</v>
      </c>
      <c r="J129" s="43">
        <f t="shared" ref="J129" si="67">+I129+1</f>
        <v>2028</v>
      </c>
      <c r="K129" s="43">
        <f t="shared" ref="K129" si="68">+J129+1</f>
        <v>2029</v>
      </c>
    </row>
    <row r="130" spans="2:14" x14ac:dyDescent="0.25">
      <c r="B130" s="43" t="s">
        <v>133</v>
      </c>
      <c r="C130" s="159">
        <f>$E$115*C105</f>
        <v>43.357425215770384</v>
      </c>
      <c r="D130" s="159">
        <f>$E$115*D105</f>
        <v>43.357425215770384</v>
      </c>
      <c r="E130" s="159">
        <f>$E$115*E105</f>
        <v>86.714850431540768</v>
      </c>
      <c r="F130" s="159">
        <f>$E$115*F105</f>
        <v>10665.926603079515</v>
      </c>
      <c r="G130" s="159">
        <f>$E$115*G105</f>
        <v>12790.440438652264</v>
      </c>
      <c r="H130" s="159">
        <f>$E$115*H105</f>
        <v>16475.82158199275</v>
      </c>
      <c r="I130" s="159">
        <f>$E$115*I105</f>
        <v>20161.202725333231</v>
      </c>
      <c r="J130" s="159">
        <f>$E$115*J105</f>
        <v>23846.583868673712</v>
      </c>
      <c r="K130" s="159">
        <f>$E$115*K105</f>
        <v>27531.965012014196</v>
      </c>
    </row>
    <row r="132" spans="2:14" x14ac:dyDescent="0.25">
      <c r="B132" s="100" t="s">
        <v>60</v>
      </c>
      <c r="C132" s="100"/>
    </row>
    <row r="133" spans="2:14" x14ac:dyDescent="0.25">
      <c r="B133" s="43" t="s">
        <v>24</v>
      </c>
      <c r="C133" s="122">
        <f>F130</f>
        <v>10665.926603079515</v>
      </c>
    </row>
    <row r="134" spans="2:14" x14ac:dyDescent="0.25">
      <c r="B134" s="43" t="s">
        <v>25</v>
      </c>
      <c r="C134" s="122">
        <f>K130</f>
        <v>27531.965012014196</v>
      </c>
    </row>
    <row r="135" spans="2:14" ht="14.4" thickBot="1" x14ac:dyDescent="0.3">
      <c r="B135" s="14"/>
      <c r="C135" s="14"/>
      <c r="D135" s="14"/>
      <c r="E135" s="14"/>
      <c r="F135" s="14"/>
      <c r="G135" s="14"/>
      <c r="H135" s="14"/>
      <c r="I135" s="14"/>
      <c r="J135" s="14"/>
      <c r="K135" s="14"/>
    </row>
    <row r="137" spans="2:14" x14ac:dyDescent="0.25">
      <c r="B137" s="19" t="s">
        <v>50</v>
      </c>
      <c r="N137" s="19"/>
    </row>
    <row r="138" spans="2:14" x14ac:dyDescent="0.25">
      <c r="B138" s="43" t="s">
        <v>138</v>
      </c>
      <c r="C138" s="43">
        <v>2021</v>
      </c>
      <c r="D138" s="43">
        <f t="shared" ref="D138:K138" si="69">+C138+1</f>
        <v>2022</v>
      </c>
      <c r="E138" s="43">
        <f t="shared" si="69"/>
        <v>2023</v>
      </c>
      <c r="F138" s="43">
        <f t="shared" si="69"/>
        <v>2024</v>
      </c>
      <c r="G138" s="43">
        <f t="shared" si="69"/>
        <v>2025</v>
      </c>
      <c r="H138" s="43">
        <f t="shared" si="69"/>
        <v>2026</v>
      </c>
      <c r="I138" s="43">
        <f t="shared" si="69"/>
        <v>2027</v>
      </c>
      <c r="J138" s="43">
        <f t="shared" si="69"/>
        <v>2028</v>
      </c>
      <c r="K138" s="43">
        <f t="shared" si="69"/>
        <v>2029</v>
      </c>
    </row>
    <row r="139" spans="2:14" x14ac:dyDescent="0.25">
      <c r="B139" s="43" t="s">
        <v>133</v>
      </c>
      <c r="C139" s="159">
        <f>$E$115*C105</f>
        <v>43.357425215770384</v>
      </c>
      <c r="D139" s="159">
        <f>$E$115*D105</f>
        <v>43.357425215770384</v>
      </c>
      <c r="E139" s="159">
        <f>$E$115*E105</f>
        <v>86.714850431540768</v>
      </c>
      <c r="F139" s="159">
        <f>$E$115*F105</f>
        <v>10665.926603079515</v>
      </c>
      <c r="G139" s="159">
        <f>$E$115*G105</f>
        <v>12790.440438652264</v>
      </c>
      <c r="H139" s="159">
        <f>$E$115*H105</f>
        <v>16475.82158199275</v>
      </c>
      <c r="I139" s="159">
        <f>$E$115*I105</f>
        <v>20161.202725333231</v>
      </c>
      <c r="J139" s="159">
        <f>$E$115*J105</f>
        <v>23846.583868673712</v>
      </c>
      <c r="K139" s="159">
        <f>$E$115*K105</f>
        <v>27531.965012014196</v>
      </c>
    </row>
    <row r="141" spans="2:14" s="35" customFormat="1" x14ac:dyDescent="0.25">
      <c r="B141" s="55" t="s">
        <v>50</v>
      </c>
      <c r="C141" s="55"/>
      <c r="D141" s="13"/>
      <c r="E141" s="13"/>
      <c r="F141" s="13"/>
      <c r="G141" s="13"/>
      <c r="H141" s="13"/>
      <c r="I141" s="13"/>
      <c r="J141" s="13"/>
      <c r="K141" s="13"/>
      <c r="L141" s="13"/>
    </row>
    <row r="142" spans="2:14" x14ac:dyDescent="0.25">
      <c r="B142" s="43" t="s">
        <v>24</v>
      </c>
      <c r="C142" s="54">
        <f>F139</f>
        <v>10665.926603079515</v>
      </c>
      <c r="D142" s="35"/>
      <c r="E142" s="35"/>
      <c r="F142" s="35"/>
      <c r="G142" s="35"/>
      <c r="H142" s="35"/>
      <c r="I142" s="35"/>
      <c r="J142" s="35"/>
      <c r="K142" s="35"/>
    </row>
    <row r="143" spans="2:14" x14ac:dyDescent="0.25">
      <c r="B143" s="43" t="s">
        <v>25</v>
      </c>
      <c r="C143" s="122">
        <f>K139</f>
        <v>27531.965012014196</v>
      </c>
    </row>
    <row r="144" spans="2:14" ht="14.4" thickBot="1" x14ac:dyDescent="0.3">
      <c r="B144" s="14"/>
      <c r="C144" s="14"/>
      <c r="D144" s="14"/>
      <c r="E144" s="14"/>
      <c r="F144" s="14"/>
      <c r="G144" s="14"/>
      <c r="H144" s="14"/>
      <c r="I144" s="14"/>
      <c r="J144" s="14"/>
      <c r="K144" s="14"/>
    </row>
    <row r="146" spans="1:31" x14ac:dyDescent="0.25">
      <c r="B146" s="19" t="s">
        <v>57</v>
      </c>
    </row>
    <row r="147" spans="1:31" x14ac:dyDescent="0.25">
      <c r="B147" s="43" t="s">
        <v>138</v>
      </c>
      <c r="C147" s="43">
        <v>2021</v>
      </c>
      <c r="D147" s="43">
        <f t="shared" ref="D147:K147" si="70">+C147+1</f>
        <v>2022</v>
      </c>
      <c r="E147" s="43">
        <f t="shared" si="70"/>
        <v>2023</v>
      </c>
      <c r="F147" s="43">
        <f t="shared" si="70"/>
        <v>2024</v>
      </c>
      <c r="G147" s="43">
        <f t="shared" si="70"/>
        <v>2025</v>
      </c>
      <c r="H147" s="43">
        <f t="shared" si="70"/>
        <v>2026</v>
      </c>
      <c r="I147" s="43">
        <f t="shared" si="70"/>
        <v>2027</v>
      </c>
      <c r="J147" s="43">
        <f t="shared" si="70"/>
        <v>2028</v>
      </c>
      <c r="K147" s="43">
        <f t="shared" si="70"/>
        <v>2029</v>
      </c>
    </row>
    <row r="148" spans="1:31" x14ac:dyDescent="0.25">
      <c r="B148" s="43" t="s">
        <v>133</v>
      </c>
      <c r="C148" s="159">
        <f>$F$115*C105</f>
        <v>93.517986331780619</v>
      </c>
      <c r="D148" s="159">
        <f>$F$115*D105</f>
        <v>93.517986331780619</v>
      </c>
      <c r="E148" s="159">
        <f>$F$115*E105</f>
        <v>187.03597266356124</v>
      </c>
      <c r="F148" s="159">
        <f>$F$115*F105</f>
        <v>23005.424637618034</v>
      </c>
      <c r="G148" s="159">
        <f>$F$115*G105</f>
        <v>27587.805967875287</v>
      </c>
      <c r="H148" s="159">
        <f>$F$115*H105</f>
        <v>35536.834806076644</v>
      </c>
      <c r="I148" s="159">
        <f>$F$115*I105</f>
        <v>43485.86364427799</v>
      </c>
      <c r="J148" s="159">
        <f>$F$115*J105</f>
        <v>51434.892482479343</v>
      </c>
      <c r="K148" s="159">
        <f>$F$115*K105</f>
        <v>59383.921320680696</v>
      </c>
    </row>
    <row r="150" spans="1:31" x14ac:dyDescent="0.25">
      <c r="B150" s="100" t="s">
        <v>57</v>
      </c>
      <c r="C150" s="100"/>
    </row>
    <row r="151" spans="1:31" x14ac:dyDescent="0.25">
      <c r="B151" s="43" t="s">
        <v>24</v>
      </c>
      <c r="C151" s="54">
        <f>F148</f>
        <v>23005.424637618034</v>
      </c>
      <c r="D151" s="35"/>
      <c r="E151" s="35"/>
      <c r="F151" s="35"/>
      <c r="G151" s="35"/>
      <c r="H151" s="35"/>
      <c r="I151" s="35"/>
      <c r="J151" s="35"/>
      <c r="K151" s="35"/>
    </row>
    <row r="152" spans="1:31" x14ac:dyDescent="0.25">
      <c r="B152" s="43" t="s">
        <v>25</v>
      </c>
      <c r="C152" s="122">
        <f>K148</f>
        <v>59383.921320680696</v>
      </c>
    </row>
    <row r="157" spans="1:31" ht="14.4" thickBot="1" x14ac:dyDescent="0.3">
      <c r="A157" s="14"/>
      <c r="B157" s="63"/>
      <c r="C157" s="63"/>
      <c r="D157" s="63"/>
      <c r="E157" s="63"/>
      <c r="F157" s="63"/>
      <c r="G157" s="63"/>
      <c r="H157" s="63"/>
      <c r="I157" s="63"/>
      <c r="J157" s="63"/>
      <c r="K157" s="63"/>
      <c r="L157" s="63"/>
      <c r="M157" s="14"/>
      <c r="N157" s="14"/>
      <c r="O157" s="14"/>
      <c r="P157" s="14"/>
      <c r="Q157" s="14"/>
      <c r="R157" s="14"/>
      <c r="S157" s="14"/>
      <c r="T157" s="14"/>
      <c r="U157" s="14"/>
      <c r="V157" s="14"/>
      <c r="W157" s="14"/>
      <c r="X157" s="14"/>
      <c r="Y157" s="14"/>
      <c r="Z157" s="14"/>
      <c r="AA157" s="14"/>
      <c r="AB157" s="14"/>
      <c r="AC157" s="14"/>
      <c r="AD157" s="14"/>
      <c r="AE157" s="14"/>
    </row>
    <row r="158" spans="1:31" ht="19.2" customHeight="1" x14ac:dyDescent="0.35">
      <c r="A158" s="166">
        <v>3</v>
      </c>
      <c r="B158" s="15" t="s">
        <v>59</v>
      </c>
      <c r="C158" s="17"/>
      <c r="D158" s="17"/>
      <c r="E158" s="17"/>
      <c r="F158" s="17"/>
      <c r="G158" s="17"/>
      <c r="H158" s="17"/>
      <c r="I158" s="17"/>
      <c r="J158" s="17"/>
      <c r="K158" s="17"/>
      <c r="L158" s="17"/>
    </row>
    <row r="159" spans="1:31" s="35" customFormat="1" ht="19.2" customHeight="1" x14ac:dyDescent="0.35">
      <c r="A159" s="167"/>
      <c r="B159" s="37" t="s">
        <v>76</v>
      </c>
      <c r="C159" s="36"/>
      <c r="D159" s="36"/>
      <c r="E159" s="36"/>
      <c r="F159" s="36"/>
      <c r="G159" s="36"/>
      <c r="H159" s="36"/>
      <c r="I159" s="36"/>
      <c r="J159" s="36"/>
      <c r="K159" s="36"/>
      <c r="L159" s="36"/>
    </row>
    <row r="160" spans="1:31" ht="19.2" customHeight="1" x14ac:dyDescent="0.25">
      <c r="B160" s="17"/>
      <c r="C160" s="17"/>
      <c r="D160" s="17"/>
      <c r="E160" s="17"/>
      <c r="F160" s="17"/>
      <c r="G160" s="17"/>
      <c r="H160" s="17"/>
      <c r="I160" s="17"/>
      <c r="J160" s="17"/>
      <c r="K160" s="17"/>
      <c r="L160" s="17"/>
    </row>
    <row r="161" spans="2:23" x14ac:dyDescent="0.25">
      <c r="B161" s="19" t="s">
        <v>0</v>
      </c>
      <c r="C161" s="57">
        <f>465558000*4.87</f>
        <v>2267267460</v>
      </c>
      <c r="D161" s="67"/>
      <c r="E161" s="17"/>
      <c r="F161" s="17"/>
      <c r="G161" s="17"/>
      <c r="H161" s="17"/>
      <c r="I161" s="17"/>
      <c r="J161" s="17"/>
      <c r="K161" s="17"/>
      <c r="L161" s="17"/>
    </row>
    <row r="162" spans="2:23" x14ac:dyDescent="0.25">
      <c r="B162" s="19" t="s">
        <v>1</v>
      </c>
      <c r="C162" s="56">
        <f>C161/D179</f>
        <v>435.78260671243828</v>
      </c>
      <c r="D162" s="17"/>
      <c r="E162" s="17"/>
      <c r="F162" s="17"/>
      <c r="G162" s="17"/>
      <c r="H162" s="17"/>
      <c r="I162" s="17"/>
      <c r="J162" s="17"/>
      <c r="K162" s="17"/>
      <c r="L162" s="17"/>
    </row>
    <row r="163" spans="2:23" x14ac:dyDescent="0.25">
      <c r="B163" s="17"/>
      <c r="C163" s="17"/>
      <c r="D163" s="17"/>
      <c r="E163" s="17"/>
      <c r="F163" s="17"/>
      <c r="G163" s="17"/>
      <c r="H163" s="17"/>
      <c r="I163" s="17"/>
      <c r="J163" s="17"/>
      <c r="K163" s="17"/>
      <c r="L163" s="17"/>
      <c r="N163" s="19" t="s">
        <v>139</v>
      </c>
      <c r="W163" s="19" t="s">
        <v>136</v>
      </c>
    </row>
    <row r="165" spans="2:23" x14ac:dyDescent="0.25">
      <c r="B165" s="43"/>
      <c r="C165" s="43">
        <v>2014</v>
      </c>
      <c r="D165" s="43">
        <f t="shared" ref="D165" si="71">+C165+1</f>
        <v>2015</v>
      </c>
      <c r="E165" s="43">
        <f t="shared" ref="E165" si="72">+D165+1</f>
        <v>2016</v>
      </c>
      <c r="F165" s="43">
        <f t="shared" ref="F165" si="73">+E165+1</f>
        <v>2017</v>
      </c>
      <c r="G165" s="43">
        <f t="shared" ref="G165" si="74">+F165+1</f>
        <v>2018</v>
      </c>
      <c r="H165" s="43">
        <f t="shared" ref="H165" si="75">+G165+1</f>
        <v>2019</v>
      </c>
      <c r="I165" s="43">
        <f t="shared" ref="I165" si="76">+H165+1</f>
        <v>2020</v>
      </c>
      <c r="J165" s="43">
        <f t="shared" ref="J165" si="77">+I165+1</f>
        <v>2021</v>
      </c>
      <c r="K165" s="43">
        <f t="shared" ref="K165" si="78">+J165+1</f>
        <v>2022</v>
      </c>
      <c r="L165" s="43">
        <f t="shared" ref="L165" si="79">+K165+1</f>
        <v>2023</v>
      </c>
    </row>
    <row r="166" spans="2:23" x14ac:dyDescent="0.25">
      <c r="B166" s="43" t="s">
        <v>131</v>
      </c>
      <c r="C166" s="42">
        <v>0</v>
      </c>
      <c r="D166" s="42">
        <v>1</v>
      </c>
      <c r="E166" s="42">
        <v>1</v>
      </c>
      <c r="F166" s="42">
        <v>2</v>
      </c>
      <c r="G166" s="42">
        <v>246</v>
      </c>
      <c r="H166" s="42">
        <v>295</v>
      </c>
    </row>
    <row r="167" spans="2:23" x14ac:dyDescent="0.25">
      <c r="B167" s="43" t="s">
        <v>132</v>
      </c>
      <c r="I167" s="44">
        <v>380</v>
      </c>
      <c r="J167" s="44">
        <v>465</v>
      </c>
      <c r="K167" s="44">
        <v>550</v>
      </c>
      <c r="L167" s="44">
        <v>635</v>
      </c>
    </row>
    <row r="168" spans="2:23" x14ac:dyDescent="0.25">
      <c r="I168" s="45"/>
      <c r="J168" s="45"/>
      <c r="K168" s="45"/>
      <c r="L168" s="45"/>
    </row>
    <row r="169" spans="2:23" x14ac:dyDescent="0.25">
      <c r="B169" s="43" t="s">
        <v>2</v>
      </c>
      <c r="C169" s="43">
        <v>2021</v>
      </c>
      <c r="D169" s="43">
        <f t="shared" ref="D169" si="80">+C169+1</f>
        <v>2022</v>
      </c>
      <c r="E169" s="43">
        <f t="shared" ref="E169" si="81">+D169+1</f>
        <v>2023</v>
      </c>
      <c r="F169" s="43">
        <f t="shared" ref="F169" si="82">+E169+1</f>
        <v>2024</v>
      </c>
      <c r="G169" s="43">
        <f t="shared" ref="G169" si="83">+F169+1</f>
        <v>2025</v>
      </c>
      <c r="H169" s="43">
        <f t="shared" ref="H169" si="84">+G169+1</f>
        <v>2026</v>
      </c>
      <c r="I169" s="43">
        <f t="shared" ref="I169" si="85">+H169+1</f>
        <v>2027</v>
      </c>
      <c r="J169" s="43">
        <f t="shared" ref="J169" si="86">+I169+1</f>
        <v>2028</v>
      </c>
      <c r="K169" s="43">
        <f t="shared" ref="K169" si="87">+J169+1</f>
        <v>2029</v>
      </c>
      <c r="L169" s="45"/>
    </row>
    <row r="170" spans="2:23" x14ac:dyDescent="0.25">
      <c r="B170" s="43" t="s">
        <v>133</v>
      </c>
      <c r="C170" s="58">
        <f>$C$162*(D166/$L$167)</f>
        <v>0.68627182159439093</v>
      </c>
      <c r="D170" s="58">
        <f t="shared" ref="D170:G170" si="88">$C$162*(E166/$L$167)</f>
        <v>0.68627182159439093</v>
      </c>
      <c r="E170" s="58">
        <f t="shared" si="88"/>
        <v>1.3725436431887819</v>
      </c>
      <c r="F170" s="58">
        <f t="shared" si="88"/>
        <v>168.82286811222019</v>
      </c>
      <c r="G170" s="58">
        <f t="shared" si="88"/>
        <v>202.45018737034533</v>
      </c>
      <c r="H170" s="58">
        <f>$C$162*(I167/$L$167)</f>
        <v>260.78329220586858</v>
      </c>
      <c r="I170" s="58">
        <f t="shared" ref="I170:K170" si="89">$C$162*(J167/$L$167)</f>
        <v>319.11639704139185</v>
      </c>
      <c r="J170" s="58">
        <f t="shared" si="89"/>
        <v>377.44950187691506</v>
      </c>
      <c r="K170" s="58">
        <f t="shared" si="89"/>
        <v>435.78260671243828</v>
      </c>
      <c r="L170" s="45"/>
    </row>
    <row r="171" spans="2:23" x14ac:dyDescent="0.25">
      <c r="L171" s="45"/>
    </row>
    <row r="173" spans="2:23" x14ac:dyDescent="0.25">
      <c r="B173" s="43" t="s">
        <v>136</v>
      </c>
      <c r="C173" s="46" t="s">
        <v>3</v>
      </c>
      <c r="D173" s="46" t="s">
        <v>4</v>
      </c>
      <c r="E173" s="46" t="s">
        <v>5</v>
      </c>
      <c r="F173" s="46" t="s">
        <v>6</v>
      </c>
      <c r="G173" s="46" t="s">
        <v>7</v>
      </c>
      <c r="H173" s="46" t="s">
        <v>8</v>
      </c>
      <c r="I173" s="46" t="s">
        <v>9</v>
      </c>
      <c r="J173" s="47"/>
      <c r="K173" s="47"/>
    </row>
    <row r="174" spans="2:23" x14ac:dyDescent="0.25">
      <c r="B174" s="43" t="s">
        <v>134</v>
      </c>
      <c r="C174" s="59">
        <v>6.8431445389790264</v>
      </c>
      <c r="D174" s="59">
        <v>50.758771825689728</v>
      </c>
      <c r="E174" s="59">
        <v>100</v>
      </c>
      <c r="F174" s="59">
        <v>100</v>
      </c>
      <c r="G174" s="59">
        <v>100</v>
      </c>
      <c r="H174" s="59">
        <v>100</v>
      </c>
      <c r="I174" s="59">
        <v>100</v>
      </c>
    </row>
    <row r="175" spans="2:23" x14ac:dyDescent="0.25">
      <c r="B175" s="43" t="s">
        <v>133</v>
      </c>
      <c r="C175" s="60">
        <f>C174</f>
        <v>6.8431445389790264</v>
      </c>
      <c r="D175" s="60">
        <f t="shared" ref="D175:I175" si="90">D174</f>
        <v>50.758771825689728</v>
      </c>
      <c r="E175" s="60">
        <f t="shared" si="90"/>
        <v>100</v>
      </c>
      <c r="F175" s="60">
        <f t="shared" si="90"/>
        <v>100</v>
      </c>
      <c r="G175" s="60">
        <f t="shared" si="90"/>
        <v>100</v>
      </c>
      <c r="H175" s="60">
        <f t="shared" si="90"/>
        <v>100</v>
      </c>
      <c r="I175" s="60">
        <f t="shared" si="90"/>
        <v>100</v>
      </c>
    </row>
    <row r="178" spans="2:8" x14ac:dyDescent="0.25">
      <c r="B178" s="48" t="s">
        <v>137</v>
      </c>
      <c r="C178" s="46" t="s">
        <v>130</v>
      </c>
      <c r="D178" s="46" t="s">
        <v>129</v>
      </c>
      <c r="E178" s="46" t="s">
        <v>52</v>
      </c>
      <c r="F178" s="104" t="s">
        <v>71</v>
      </c>
      <c r="G178" s="104" t="s">
        <v>72</v>
      </c>
      <c r="H178" s="104" t="s">
        <v>45</v>
      </c>
    </row>
    <row r="179" spans="2:8" x14ac:dyDescent="0.25">
      <c r="B179" s="48" t="s">
        <v>134</v>
      </c>
      <c r="C179" s="64">
        <v>858.68157894736839</v>
      </c>
      <c r="D179" s="64">
        <v>5202748.8593552597</v>
      </c>
      <c r="E179" s="53">
        <f>SUM(Indicatori!M8, Indicatori!M9)/CDF!L167</f>
        <v>45.12730665664148</v>
      </c>
      <c r="F179" s="53">
        <f>Indicatori!M12/CDF!L167</f>
        <v>246.84365424669915</v>
      </c>
      <c r="G179" s="53">
        <f>Indicatori!M13/L167</f>
        <v>26.875513143006639</v>
      </c>
      <c r="H179" s="53">
        <f>SUM(Indicatori!M10:M11)/CDF!L167</f>
        <v>97.335458139032966</v>
      </c>
    </row>
    <row r="180" spans="2:8" x14ac:dyDescent="0.25">
      <c r="B180" s="48" t="s">
        <v>133</v>
      </c>
      <c r="C180" s="49">
        <f t="shared" ref="C180:H180" si="91">C179</f>
        <v>858.68157894736839</v>
      </c>
      <c r="D180" s="49">
        <f t="shared" si="91"/>
        <v>5202748.8593552597</v>
      </c>
      <c r="E180" s="49">
        <f t="shared" si="91"/>
        <v>45.12730665664148</v>
      </c>
      <c r="F180" s="49">
        <f t="shared" si="91"/>
        <v>246.84365424669915</v>
      </c>
      <c r="G180" s="49">
        <f t="shared" si="91"/>
        <v>26.875513143006639</v>
      </c>
      <c r="H180" s="49">
        <f t="shared" si="91"/>
        <v>97.335458139032966</v>
      </c>
    </row>
    <row r="182" spans="2:8" ht="14.4" thickBot="1" x14ac:dyDescent="0.3"/>
    <row r="183" spans="2:8" x14ac:dyDescent="0.25">
      <c r="B183" s="171" t="s">
        <v>26</v>
      </c>
      <c r="C183" s="172"/>
      <c r="E183" s="13" t="s">
        <v>60</v>
      </c>
      <c r="F183" s="13" t="s">
        <v>61</v>
      </c>
    </row>
    <row r="184" spans="2:8" x14ac:dyDescent="0.25">
      <c r="B184" s="123" t="s">
        <v>60</v>
      </c>
      <c r="C184" s="124" t="s">
        <v>52</v>
      </c>
      <c r="E184" s="13" t="s">
        <v>52</v>
      </c>
      <c r="F184" s="13" t="s">
        <v>53</v>
      </c>
    </row>
    <row r="185" spans="2:8" x14ac:dyDescent="0.25">
      <c r="B185" s="112" t="s">
        <v>62</v>
      </c>
      <c r="C185" s="113" t="s">
        <v>49</v>
      </c>
    </row>
    <row r="186" spans="2:8" x14ac:dyDescent="0.25">
      <c r="B186" s="112" t="s">
        <v>64</v>
      </c>
      <c r="C186" s="113" t="s">
        <v>69</v>
      </c>
      <c r="E186" s="13" t="s">
        <v>62</v>
      </c>
      <c r="F186" s="13" t="s">
        <v>63</v>
      </c>
    </row>
    <row r="187" spans="2:8" x14ac:dyDescent="0.25">
      <c r="B187" s="123" t="s">
        <v>66</v>
      </c>
      <c r="C187" s="124" t="s">
        <v>45</v>
      </c>
      <c r="E187" s="13" t="s">
        <v>49</v>
      </c>
      <c r="F187" s="13" t="s">
        <v>68</v>
      </c>
    </row>
    <row r="188" spans="2:8" x14ac:dyDescent="0.25">
      <c r="B188" s="123" t="s">
        <v>43</v>
      </c>
      <c r="C188" s="124" t="s">
        <v>45</v>
      </c>
    </row>
    <row r="189" spans="2:8" ht="14.4" thickBot="1" x14ac:dyDescent="0.3">
      <c r="B189" s="76" t="s">
        <v>58</v>
      </c>
      <c r="C189" s="77" t="s">
        <v>45</v>
      </c>
      <c r="E189" s="13" t="s">
        <v>64</v>
      </c>
      <c r="F189" s="13" t="s">
        <v>65</v>
      </c>
    </row>
    <row r="190" spans="2:8" x14ac:dyDescent="0.25">
      <c r="E190" s="13" t="s">
        <v>69</v>
      </c>
      <c r="F190" s="13" t="s">
        <v>70</v>
      </c>
    </row>
    <row r="193" spans="2:44" x14ac:dyDescent="0.25">
      <c r="E193" s="13" t="s">
        <v>66</v>
      </c>
      <c r="F193" s="13" t="s">
        <v>67</v>
      </c>
    </row>
    <row r="194" spans="2:44" x14ac:dyDescent="0.25">
      <c r="E194" s="13" t="s">
        <v>69</v>
      </c>
      <c r="F194" s="13" t="s">
        <v>70</v>
      </c>
    </row>
    <row r="196" spans="2:44" x14ac:dyDescent="0.25">
      <c r="E196" s="13" t="s">
        <v>43</v>
      </c>
      <c r="F196" s="13" t="s">
        <v>44</v>
      </c>
    </row>
    <row r="197" spans="2:44" x14ac:dyDescent="0.25">
      <c r="E197" s="13" t="s">
        <v>45</v>
      </c>
      <c r="F197" s="13" t="s">
        <v>46</v>
      </c>
    </row>
    <row r="199" spans="2:44" x14ac:dyDescent="0.25">
      <c r="E199" s="13" t="s">
        <v>58</v>
      </c>
      <c r="F199" s="13" t="s">
        <v>48</v>
      </c>
    </row>
    <row r="200" spans="2:44" x14ac:dyDescent="0.25">
      <c r="E200" s="13" t="s">
        <v>45</v>
      </c>
      <c r="F200" s="13" t="s">
        <v>46</v>
      </c>
    </row>
    <row r="202" spans="2:44" x14ac:dyDescent="0.25">
      <c r="B202" s="19" t="s">
        <v>60</v>
      </c>
      <c r="N202" s="19"/>
    </row>
    <row r="203" spans="2:44" x14ac:dyDescent="0.25">
      <c r="B203" s="43" t="s">
        <v>138</v>
      </c>
      <c r="C203" s="43">
        <v>2021</v>
      </c>
      <c r="D203" s="43">
        <f t="shared" ref="D203" si="92">+C203+1</f>
        <v>2022</v>
      </c>
      <c r="E203" s="43">
        <f t="shared" ref="E203" si="93">+D203+1</f>
        <v>2023</v>
      </c>
      <c r="F203" s="43">
        <f t="shared" ref="F203" si="94">+E203+1</f>
        <v>2024</v>
      </c>
      <c r="G203" s="43">
        <f t="shared" ref="G203" si="95">+F203+1</f>
        <v>2025</v>
      </c>
      <c r="H203" s="43">
        <f t="shared" ref="H203" si="96">+G203+1</f>
        <v>2026</v>
      </c>
      <c r="I203" s="43">
        <f t="shared" ref="I203" si="97">+H203+1</f>
        <v>2027</v>
      </c>
      <c r="J203" s="43">
        <f t="shared" ref="J203" si="98">+I203+1</f>
        <v>2028</v>
      </c>
      <c r="K203" s="43">
        <f t="shared" ref="K203" si="99">+J203+1</f>
        <v>2029</v>
      </c>
    </row>
    <row r="204" spans="2:44" x14ac:dyDescent="0.25">
      <c r="B204" s="43" t="s">
        <v>133</v>
      </c>
      <c r="C204" s="159">
        <f>$E$180*C170</f>
        <v>30.969598942902032</v>
      </c>
      <c r="D204" s="159">
        <f>$E$180*D170</f>
        <v>30.969598942902032</v>
      </c>
      <c r="E204" s="159">
        <f>$E$180*E170</f>
        <v>61.939197885804063</v>
      </c>
      <c r="F204" s="159">
        <f t="shared" ref="F204:K204" si="100">$E$180*F170</f>
        <v>7618.5213399539007</v>
      </c>
      <c r="G204" s="159">
        <f t="shared" si="100"/>
        <v>9136.0316881560993</v>
      </c>
      <c r="H204" s="159">
        <f t="shared" si="100"/>
        <v>11768.447598302773</v>
      </c>
      <c r="I204" s="159">
        <f t="shared" si="100"/>
        <v>14400.863508449447</v>
      </c>
      <c r="J204" s="159">
        <f t="shared" si="100"/>
        <v>17033.279418596121</v>
      </c>
      <c r="K204" s="159">
        <f t="shared" si="100"/>
        <v>19665.695328742793</v>
      </c>
    </row>
    <row r="205" spans="2:44" x14ac:dyDescent="0.25">
      <c r="C205" s="161"/>
      <c r="D205" s="161"/>
      <c r="E205" s="161"/>
      <c r="F205" s="161"/>
      <c r="G205" s="161"/>
      <c r="H205" s="161"/>
      <c r="I205" s="161"/>
      <c r="J205" s="161"/>
      <c r="K205" s="161"/>
    </row>
    <row r="206" spans="2:44" x14ac:dyDescent="0.25">
      <c r="B206" s="100" t="s">
        <v>60</v>
      </c>
      <c r="C206" s="162"/>
      <c r="D206" s="161"/>
      <c r="E206" s="161"/>
      <c r="F206" s="161"/>
      <c r="G206" s="161"/>
      <c r="H206" s="161"/>
      <c r="I206" s="161"/>
      <c r="J206" s="161"/>
      <c r="K206" s="161"/>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row>
    <row r="207" spans="2:44" s="35" customFormat="1" x14ac:dyDescent="0.25">
      <c r="B207" s="43" t="s">
        <v>24</v>
      </c>
      <c r="C207" s="122">
        <f>F204</f>
        <v>7618.5213399539007</v>
      </c>
      <c r="D207" s="163"/>
      <c r="E207" s="163"/>
      <c r="F207" s="163"/>
      <c r="G207" s="163"/>
      <c r="H207" s="163"/>
      <c r="I207" s="163"/>
      <c r="J207" s="163"/>
      <c r="K207" s="16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row>
    <row r="208" spans="2:44" x14ac:dyDescent="0.25">
      <c r="B208" s="43" t="s">
        <v>25</v>
      </c>
      <c r="C208" s="122">
        <f>K204</f>
        <v>19665.695328742793</v>
      </c>
      <c r="D208" s="161"/>
      <c r="E208" s="161"/>
      <c r="F208" s="161"/>
      <c r="G208" s="161"/>
      <c r="H208" s="161"/>
      <c r="I208" s="161"/>
      <c r="J208" s="161"/>
      <c r="K208" s="161"/>
    </row>
    <row r="209" spans="2:11" ht="14.4" thickBot="1" x14ac:dyDescent="0.3">
      <c r="B209" s="14"/>
      <c r="C209" s="14"/>
      <c r="D209" s="14"/>
      <c r="E209" s="14"/>
      <c r="F209" s="14"/>
      <c r="G209" s="14"/>
      <c r="H209" s="14"/>
      <c r="I209" s="14"/>
      <c r="J209" s="14"/>
      <c r="K209" s="14"/>
    </row>
    <row r="211" spans="2:11" x14ac:dyDescent="0.25">
      <c r="B211" s="19" t="s">
        <v>62</v>
      </c>
    </row>
    <row r="212" spans="2:11" x14ac:dyDescent="0.25">
      <c r="B212" s="43" t="s">
        <v>138</v>
      </c>
      <c r="C212" s="43">
        <v>2021</v>
      </c>
      <c r="D212" s="43">
        <f t="shared" ref="D212" si="101">+C212+1</f>
        <v>2022</v>
      </c>
      <c r="E212" s="43">
        <f t="shared" ref="E212" si="102">+D212+1</f>
        <v>2023</v>
      </c>
      <c r="F212" s="43">
        <f t="shared" ref="F212" si="103">+E212+1</f>
        <v>2024</v>
      </c>
      <c r="G212" s="43">
        <f t="shared" ref="G212" si="104">+F212+1</f>
        <v>2025</v>
      </c>
      <c r="H212" s="43">
        <f t="shared" ref="H212" si="105">+G212+1</f>
        <v>2026</v>
      </c>
      <c r="I212" s="43">
        <f t="shared" ref="I212" si="106">+H212+1</f>
        <v>2027</v>
      </c>
      <c r="J212" s="43">
        <f t="shared" ref="J212" si="107">+I212+1</f>
        <v>2028</v>
      </c>
      <c r="K212" s="43">
        <f t="shared" ref="K212" si="108">+J212+1</f>
        <v>2029</v>
      </c>
    </row>
    <row r="213" spans="2:11" x14ac:dyDescent="0.25">
      <c r="B213" s="43" t="s">
        <v>133</v>
      </c>
      <c r="C213" s="159">
        <f>$F$180*C170</f>
        <v>169.40184424889824</v>
      </c>
      <c r="D213" s="159">
        <f t="shared" ref="D213:K213" si="109">$F$180*D170</f>
        <v>169.40184424889824</v>
      </c>
      <c r="E213" s="159">
        <f t="shared" si="109"/>
        <v>338.80368849779649</v>
      </c>
      <c r="F213" s="159">
        <f t="shared" si="109"/>
        <v>41672.853685228969</v>
      </c>
      <c r="G213" s="159">
        <f t="shared" si="109"/>
        <v>49973.544053424979</v>
      </c>
      <c r="H213" s="159">
        <f t="shared" si="109"/>
        <v>64372.700814581338</v>
      </c>
      <c r="I213" s="159">
        <f t="shared" si="109"/>
        <v>78771.857575737697</v>
      </c>
      <c r="J213" s="159">
        <f t="shared" si="109"/>
        <v>93171.014336894048</v>
      </c>
      <c r="K213" s="159">
        <f t="shared" si="109"/>
        <v>107570.17109805038</v>
      </c>
    </row>
    <row r="214" spans="2:11" x14ac:dyDescent="0.25">
      <c r="C214" s="161"/>
      <c r="D214" s="161"/>
      <c r="E214" s="161"/>
      <c r="F214" s="161"/>
      <c r="G214" s="161"/>
      <c r="H214" s="161"/>
      <c r="I214" s="161"/>
      <c r="J214" s="161"/>
      <c r="K214" s="161"/>
    </row>
    <row r="215" spans="2:11" x14ac:dyDescent="0.25">
      <c r="B215" s="100" t="s">
        <v>62</v>
      </c>
      <c r="C215" s="162"/>
      <c r="D215" s="161"/>
      <c r="E215" s="161"/>
      <c r="F215" s="161"/>
      <c r="G215" s="161"/>
      <c r="H215" s="161"/>
      <c r="I215" s="161"/>
      <c r="J215" s="161"/>
      <c r="K215" s="161"/>
    </row>
    <row r="216" spans="2:11" x14ac:dyDescent="0.25">
      <c r="B216" s="43" t="s">
        <v>24</v>
      </c>
      <c r="C216" s="122">
        <f>F213</f>
        <v>41672.853685228969</v>
      </c>
      <c r="D216" s="163"/>
      <c r="E216" s="163"/>
      <c r="F216" s="163"/>
      <c r="G216" s="163"/>
      <c r="H216" s="163"/>
      <c r="I216" s="163"/>
      <c r="J216" s="163"/>
      <c r="K216" s="163"/>
    </row>
    <row r="217" spans="2:11" x14ac:dyDescent="0.25">
      <c r="B217" s="43" t="s">
        <v>25</v>
      </c>
      <c r="C217" s="122">
        <f>K213</f>
        <v>107570.17109805038</v>
      </c>
      <c r="D217" s="161"/>
      <c r="E217" s="161"/>
      <c r="F217" s="161"/>
      <c r="G217" s="161"/>
      <c r="H217" s="161"/>
      <c r="I217" s="161"/>
      <c r="J217" s="161"/>
      <c r="K217" s="161"/>
    </row>
    <row r="218" spans="2:11" ht="14.4" thickBot="1" x14ac:dyDescent="0.3">
      <c r="B218" s="14"/>
      <c r="C218" s="14"/>
      <c r="D218" s="14"/>
      <c r="E218" s="14"/>
      <c r="F218" s="14"/>
      <c r="G218" s="14"/>
      <c r="H218" s="14"/>
      <c r="I218" s="14"/>
      <c r="J218" s="14"/>
      <c r="K218" s="14"/>
    </row>
    <row r="219" spans="2:11" x14ac:dyDescent="0.25">
      <c r="B219" s="17"/>
      <c r="C219" s="17"/>
      <c r="D219" s="17"/>
      <c r="E219" s="17"/>
      <c r="F219" s="17"/>
      <c r="G219" s="17"/>
      <c r="H219" s="17"/>
      <c r="I219" s="17"/>
      <c r="J219" s="17"/>
      <c r="K219" s="17"/>
    </row>
    <row r="220" spans="2:11" x14ac:dyDescent="0.25">
      <c r="B220" s="19" t="s">
        <v>64</v>
      </c>
      <c r="C220" s="17"/>
      <c r="D220" s="17"/>
      <c r="E220" s="17"/>
      <c r="F220" s="17"/>
      <c r="G220" s="17"/>
      <c r="H220" s="17"/>
      <c r="I220" s="17"/>
      <c r="J220" s="17"/>
      <c r="K220" s="17"/>
    </row>
    <row r="221" spans="2:11" x14ac:dyDescent="0.25">
      <c r="B221" s="43" t="s">
        <v>138</v>
      </c>
      <c r="C221" s="43">
        <v>2021</v>
      </c>
      <c r="D221" s="43">
        <f t="shared" ref="D221" si="110">+C221+1</f>
        <v>2022</v>
      </c>
      <c r="E221" s="43">
        <f t="shared" ref="E221" si="111">+D221+1</f>
        <v>2023</v>
      </c>
      <c r="F221" s="43">
        <f t="shared" ref="F221" si="112">+E221+1</f>
        <v>2024</v>
      </c>
      <c r="G221" s="43">
        <f t="shared" ref="G221" si="113">+F221+1</f>
        <v>2025</v>
      </c>
      <c r="H221" s="43">
        <f t="shared" ref="H221" si="114">+G221+1</f>
        <v>2026</v>
      </c>
      <c r="I221" s="43">
        <f t="shared" ref="I221" si="115">+H221+1</f>
        <v>2027</v>
      </c>
      <c r="J221" s="43">
        <f t="shared" ref="J221" si="116">+I221+1</f>
        <v>2028</v>
      </c>
      <c r="K221" s="43">
        <f t="shared" ref="K221" si="117">+J221+1</f>
        <v>2029</v>
      </c>
    </row>
    <row r="222" spans="2:11" x14ac:dyDescent="0.25">
      <c r="B222" s="43" t="s">
        <v>133</v>
      </c>
      <c r="C222" s="159">
        <f>$G$180*C170</f>
        <v>18.44390736093516</v>
      </c>
      <c r="D222" s="159">
        <f t="shared" ref="D222:K222" si="118">$G$180*D170</f>
        <v>18.44390736093516</v>
      </c>
      <c r="E222" s="159">
        <f t="shared" si="118"/>
        <v>36.887814721870321</v>
      </c>
      <c r="F222" s="159">
        <f t="shared" si="118"/>
        <v>4537.20121079005</v>
      </c>
      <c r="G222" s="159">
        <f t="shared" si="118"/>
        <v>5440.9526714758731</v>
      </c>
      <c r="H222" s="159">
        <f t="shared" si="118"/>
        <v>7008.6847971553616</v>
      </c>
      <c r="I222" s="159">
        <f t="shared" si="118"/>
        <v>8576.416922834851</v>
      </c>
      <c r="J222" s="159">
        <f t="shared" si="118"/>
        <v>10144.14904851434</v>
      </c>
      <c r="K222" s="159">
        <f t="shared" si="118"/>
        <v>11711.881174193828</v>
      </c>
    </row>
    <row r="223" spans="2:11" x14ac:dyDescent="0.25">
      <c r="C223" s="161"/>
      <c r="D223" s="161"/>
      <c r="E223" s="161"/>
      <c r="F223" s="161"/>
      <c r="G223" s="161"/>
      <c r="H223" s="161"/>
      <c r="I223" s="161"/>
      <c r="J223" s="161"/>
      <c r="K223" s="161"/>
    </row>
    <row r="224" spans="2:11" x14ac:dyDescent="0.25">
      <c r="B224" s="100" t="s">
        <v>58</v>
      </c>
      <c r="C224" s="162"/>
      <c r="D224" s="161"/>
      <c r="E224" s="161"/>
      <c r="F224" s="161"/>
      <c r="G224" s="161"/>
      <c r="H224" s="161"/>
      <c r="I224" s="161"/>
      <c r="J224" s="161"/>
      <c r="K224" s="161"/>
    </row>
    <row r="225" spans="2:11" x14ac:dyDescent="0.25">
      <c r="B225" s="43" t="s">
        <v>24</v>
      </c>
      <c r="C225" s="122">
        <f>F222</f>
        <v>4537.20121079005</v>
      </c>
      <c r="D225" s="163"/>
      <c r="E225" s="163"/>
      <c r="F225" s="163"/>
      <c r="G225" s="163"/>
      <c r="H225" s="163"/>
      <c r="I225" s="163"/>
      <c r="J225" s="163"/>
      <c r="K225" s="163"/>
    </row>
    <row r="226" spans="2:11" x14ac:dyDescent="0.25">
      <c r="B226" s="43" t="s">
        <v>25</v>
      </c>
      <c r="C226" s="122">
        <f>K222</f>
        <v>11711.881174193828</v>
      </c>
      <c r="D226" s="161"/>
      <c r="E226" s="161"/>
      <c r="F226" s="161"/>
      <c r="G226" s="161"/>
      <c r="H226" s="161"/>
      <c r="I226" s="161"/>
      <c r="J226" s="161"/>
      <c r="K226" s="161"/>
    </row>
    <row r="227" spans="2:11" ht="14.4" thickBot="1" x14ac:dyDescent="0.3">
      <c r="B227" s="14"/>
      <c r="C227" s="164"/>
      <c r="D227" s="164"/>
      <c r="E227" s="164"/>
      <c r="F227" s="164"/>
      <c r="G227" s="164"/>
      <c r="H227" s="164"/>
      <c r="I227" s="164"/>
      <c r="J227" s="164"/>
      <c r="K227" s="164"/>
    </row>
    <row r="229" spans="2:11" x14ac:dyDescent="0.25">
      <c r="B229" s="19" t="s">
        <v>73</v>
      </c>
    </row>
    <row r="230" spans="2:11" x14ac:dyDescent="0.25">
      <c r="B230" s="43" t="s">
        <v>138</v>
      </c>
      <c r="C230" s="43">
        <v>2021</v>
      </c>
      <c r="D230" s="43">
        <f t="shared" ref="D230" si="119">+C230+1</f>
        <v>2022</v>
      </c>
      <c r="E230" s="43">
        <f t="shared" ref="E230" si="120">+D230+1</f>
        <v>2023</v>
      </c>
      <c r="F230" s="43">
        <f t="shared" ref="F230" si="121">+E230+1</f>
        <v>2024</v>
      </c>
      <c r="G230" s="43">
        <f t="shared" ref="G230" si="122">+F230+1</f>
        <v>2025</v>
      </c>
      <c r="H230" s="43">
        <f t="shared" ref="H230" si="123">+G230+1</f>
        <v>2026</v>
      </c>
      <c r="I230" s="43">
        <f t="shared" ref="I230" si="124">+H230+1</f>
        <v>2027</v>
      </c>
      <c r="J230" s="43">
        <f t="shared" ref="J230" si="125">+I230+1</f>
        <v>2028</v>
      </c>
      <c r="K230" s="43">
        <f t="shared" ref="K230" si="126">+J230+1</f>
        <v>2029</v>
      </c>
    </row>
    <row r="231" spans="2:11" x14ac:dyDescent="0.25">
      <c r="B231" s="43" t="s">
        <v>133</v>
      </c>
      <c r="C231" s="159">
        <f>$G$180*C170</f>
        <v>18.44390736093516</v>
      </c>
      <c r="D231" s="159">
        <f t="shared" ref="D231:K231" si="127">$G$180*D170</f>
        <v>18.44390736093516</v>
      </c>
      <c r="E231" s="159">
        <f t="shared" si="127"/>
        <v>36.887814721870321</v>
      </c>
      <c r="F231" s="159">
        <f t="shared" si="127"/>
        <v>4537.20121079005</v>
      </c>
      <c r="G231" s="159">
        <f t="shared" si="127"/>
        <v>5440.9526714758731</v>
      </c>
      <c r="H231" s="159">
        <f t="shared" si="127"/>
        <v>7008.6847971553616</v>
      </c>
      <c r="I231" s="159">
        <f t="shared" si="127"/>
        <v>8576.416922834851</v>
      </c>
      <c r="J231" s="159">
        <f t="shared" si="127"/>
        <v>10144.14904851434</v>
      </c>
      <c r="K231" s="159">
        <f t="shared" si="127"/>
        <v>11711.881174193828</v>
      </c>
    </row>
    <row r="232" spans="2:11" x14ac:dyDescent="0.25">
      <c r="C232" s="161"/>
      <c r="D232" s="161"/>
      <c r="E232" s="161"/>
      <c r="F232" s="161"/>
      <c r="G232" s="161"/>
      <c r="H232" s="161"/>
      <c r="I232" s="161"/>
      <c r="J232" s="161"/>
      <c r="K232" s="161"/>
    </row>
    <row r="233" spans="2:11" x14ac:dyDescent="0.25">
      <c r="B233" s="100" t="s">
        <v>60</v>
      </c>
      <c r="C233" s="162"/>
      <c r="D233" s="161"/>
      <c r="E233" s="161"/>
      <c r="F233" s="161"/>
      <c r="G233" s="161"/>
      <c r="H233" s="161"/>
      <c r="I233" s="161"/>
      <c r="J233" s="161"/>
      <c r="K233" s="161"/>
    </row>
    <row r="234" spans="2:11" x14ac:dyDescent="0.25">
      <c r="B234" s="43" t="s">
        <v>24</v>
      </c>
      <c r="C234" s="122">
        <f>F231</f>
        <v>4537.20121079005</v>
      </c>
      <c r="D234" s="163"/>
      <c r="E234" s="163"/>
      <c r="F234" s="163"/>
      <c r="G234" s="163"/>
      <c r="H234" s="163"/>
      <c r="I234" s="163"/>
      <c r="J234" s="163"/>
      <c r="K234" s="163"/>
    </row>
    <row r="235" spans="2:11" x14ac:dyDescent="0.25">
      <c r="B235" s="43" t="s">
        <v>25</v>
      </c>
      <c r="C235" s="122">
        <f>K231</f>
        <v>11711.881174193828</v>
      </c>
      <c r="D235" s="161"/>
      <c r="E235" s="161"/>
      <c r="F235" s="161"/>
      <c r="G235" s="161"/>
      <c r="H235" s="161"/>
      <c r="I235" s="161"/>
      <c r="J235" s="161"/>
      <c r="K235" s="161"/>
    </row>
    <row r="236" spans="2:11" ht="14.4" thickBot="1" x14ac:dyDescent="0.3">
      <c r="B236" s="14"/>
      <c r="C236" s="14"/>
      <c r="D236" s="14"/>
      <c r="E236" s="14"/>
      <c r="F236" s="14"/>
      <c r="G236" s="14"/>
      <c r="H236" s="14"/>
      <c r="I236" s="14"/>
      <c r="J236" s="14"/>
      <c r="K236" s="14"/>
    </row>
    <row r="237" spans="2:11" x14ac:dyDescent="0.25">
      <c r="B237" s="17"/>
      <c r="C237" s="17"/>
      <c r="D237" s="17"/>
      <c r="E237" s="17"/>
      <c r="F237" s="17"/>
      <c r="G237" s="17"/>
      <c r="H237" s="17"/>
      <c r="I237" s="17"/>
      <c r="J237" s="17"/>
      <c r="K237" s="17"/>
    </row>
    <row r="238" spans="2:11" x14ac:dyDescent="0.25">
      <c r="B238" s="19" t="s">
        <v>57</v>
      </c>
      <c r="C238" s="17"/>
      <c r="D238" s="17"/>
      <c r="E238" s="17"/>
      <c r="F238" s="17"/>
      <c r="G238" s="17"/>
      <c r="H238" s="17"/>
      <c r="I238" s="17"/>
      <c r="J238" s="17"/>
      <c r="K238" s="17"/>
    </row>
    <row r="239" spans="2:11" x14ac:dyDescent="0.25">
      <c r="B239" s="43" t="s">
        <v>138</v>
      </c>
      <c r="C239" s="43">
        <v>2021</v>
      </c>
      <c r="D239" s="43">
        <f t="shared" ref="D239" si="128">+C239+1</f>
        <v>2022</v>
      </c>
      <c r="E239" s="43">
        <f t="shared" ref="E239" si="129">+D239+1</f>
        <v>2023</v>
      </c>
      <c r="F239" s="43">
        <f t="shared" ref="F239" si="130">+E239+1</f>
        <v>2024</v>
      </c>
      <c r="G239" s="43">
        <f t="shared" ref="G239" si="131">+F239+1</f>
        <v>2025</v>
      </c>
      <c r="H239" s="43">
        <f t="shared" ref="H239" si="132">+G239+1</f>
        <v>2026</v>
      </c>
      <c r="I239" s="43">
        <f t="shared" ref="I239" si="133">+H239+1</f>
        <v>2027</v>
      </c>
      <c r="J239" s="43">
        <f t="shared" ref="J239" si="134">+I239+1</f>
        <v>2028</v>
      </c>
      <c r="K239" s="43">
        <f t="shared" ref="K239" si="135">+J239+1</f>
        <v>2029</v>
      </c>
    </row>
    <row r="240" spans="2:11" x14ac:dyDescent="0.25">
      <c r="B240" s="43" t="s">
        <v>133</v>
      </c>
      <c r="C240" s="159">
        <f>$H$180*C170</f>
        <v>66.798582162798738</v>
      </c>
      <c r="D240" s="159">
        <f t="shared" ref="D240:K240" si="136">$H$180*D170</f>
        <v>66.798582162798738</v>
      </c>
      <c r="E240" s="159">
        <f t="shared" si="136"/>
        <v>133.59716432559748</v>
      </c>
      <c r="F240" s="159">
        <f t="shared" si="136"/>
        <v>16432.451212048491</v>
      </c>
      <c r="G240" s="159">
        <f t="shared" si="136"/>
        <v>19705.58173802563</v>
      </c>
      <c r="H240" s="159">
        <f t="shared" si="136"/>
        <v>25383.461221863523</v>
      </c>
      <c r="I240" s="159">
        <f t="shared" si="136"/>
        <v>31061.340705701419</v>
      </c>
      <c r="J240" s="159">
        <f t="shared" si="136"/>
        <v>36739.220189539308</v>
      </c>
      <c r="K240" s="159">
        <f t="shared" si="136"/>
        <v>42417.099673377204</v>
      </c>
    </row>
    <row r="241" spans="1:31" x14ac:dyDescent="0.25">
      <c r="C241" s="161"/>
      <c r="D241" s="161"/>
      <c r="E241" s="161"/>
      <c r="F241" s="161"/>
      <c r="G241" s="161"/>
      <c r="H241" s="161"/>
      <c r="I241" s="161"/>
      <c r="J241" s="161"/>
      <c r="K241" s="161"/>
    </row>
    <row r="242" spans="1:31" x14ac:dyDescent="0.25">
      <c r="B242" s="100" t="s">
        <v>58</v>
      </c>
      <c r="C242" s="162"/>
      <c r="D242" s="161"/>
      <c r="E242" s="161"/>
      <c r="F242" s="161"/>
      <c r="G242" s="161"/>
      <c r="H242" s="161"/>
      <c r="I242" s="161"/>
      <c r="J242" s="161"/>
      <c r="K242" s="161"/>
    </row>
    <row r="243" spans="1:31" x14ac:dyDescent="0.25">
      <c r="B243" s="43" t="s">
        <v>24</v>
      </c>
      <c r="C243" s="122">
        <f>F240</f>
        <v>16432.451212048491</v>
      </c>
      <c r="D243" s="163"/>
      <c r="E243" s="163"/>
      <c r="F243" s="163"/>
      <c r="G243" s="163"/>
      <c r="H243" s="163"/>
      <c r="I243" s="163"/>
      <c r="J243" s="163"/>
      <c r="K243" s="163"/>
    </row>
    <row r="244" spans="1:31" x14ac:dyDescent="0.25">
      <c r="B244" s="43" t="s">
        <v>25</v>
      </c>
      <c r="C244" s="122">
        <f>K240</f>
        <v>42417.099673377204</v>
      </c>
      <c r="D244" s="161"/>
      <c r="E244" s="161"/>
      <c r="F244" s="161"/>
      <c r="G244" s="161"/>
      <c r="H244" s="161"/>
      <c r="I244" s="161"/>
      <c r="J244" s="161"/>
      <c r="K244" s="161"/>
    </row>
    <row r="247" spans="1:31" ht="14.4" thickBot="1" x14ac:dyDescent="0.3">
      <c r="A247" s="14"/>
      <c r="B247" s="63"/>
      <c r="C247" s="63"/>
      <c r="D247" s="63"/>
      <c r="E247" s="63"/>
      <c r="F247" s="63"/>
      <c r="G247" s="63"/>
      <c r="H247" s="63"/>
      <c r="I247" s="63"/>
      <c r="J247" s="63"/>
      <c r="K247" s="63"/>
      <c r="L247" s="63"/>
      <c r="M247" s="14"/>
      <c r="N247" s="14"/>
      <c r="O247" s="14"/>
      <c r="P247" s="14"/>
      <c r="Q247" s="14"/>
      <c r="R247" s="14"/>
      <c r="S247" s="14"/>
      <c r="T247" s="14"/>
      <c r="U247" s="14"/>
      <c r="V247" s="14"/>
      <c r="W247" s="14"/>
      <c r="X247" s="14"/>
      <c r="Y247" s="14"/>
      <c r="Z247" s="14"/>
      <c r="AA247" s="14"/>
      <c r="AB247" s="14"/>
      <c r="AC247" s="14"/>
      <c r="AD247" s="14"/>
      <c r="AE247" s="14"/>
    </row>
    <row r="248" spans="1:31" ht="19.2" customHeight="1" x14ac:dyDescent="0.35">
      <c r="A248" s="176">
        <v>4</v>
      </c>
      <c r="B248" s="15" t="s">
        <v>74</v>
      </c>
      <c r="C248" s="17"/>
      <c r="D248" s="17"/>
      <c r="E248" s="17"/>
      <c r="F248" s="17"/>
      <c r="G248" s="17"/>
      <c r="H248" s="17"/>
      <c r="I248" s="17"/>
      <c r="J248" s="17"/>
      <c r="K248" s="17"/>
      <c r="L248" s="17"/>
    </row>
    <row r="249" spans="1:31" s="35" customFormat="1" ht="19.2" customHeight="1" x14ac:dyDescent="0.35">
      <c r="A249" s="178"/>
      <c r="B249" s="37" t="s">
        <v>75</v>
      </c>
      <c r="C249" s="36"/>
      <c r="D249" s="36"/>
      <c r="E249" s="36"/>
      <c r="F249" s="36"/>
      <c r="G249" s="36"/>
      <c r="H249" s="36"/>
      <c r="I249" s="36"/>
      <c r="J249" s="36"/>
      <c r="K249" s="36"/>
      <c r="L249" s="36"/>
    </row>
    <row r="250" spans="1:31" s="35" customFormat="1" ht="19.2" customHeight="1" x14ac:dyDescent="0.35">
      <c r="A250" s="137"/>
      <c r="B250" s="37"/>
      <c r="C250" s="36"/>
      <c r="D250" s="36"/>
      <c r="E250" s="36"/>
      <c r="F250" s="36"/>
      <c r="G250" s="36"/>
      <c r="H250" s="36"/>
      <c r="I250" s="36"/>
      <c r="J250" s="36"/>
      <c r="K250" s="36"/>
      <c r="L250" s="36"/>
    </row>
    <row r="251" spans="1:31" ht="19.2" customHeight="1" x14ac:dyDescent="0.25">
      <c r="B251" s="67" t="s">
        <v>29</v>
      </c>
      <c r="C251" s="17"/>
      <c r="D251" s="17"/>
      <c r="E251" s="17"/>
      <c r="F251" s="17"/>
      <c r="G251" s="17"/>
      <c r="H251" s="17"/>
      <c r="I251" s="17"/>
      <c r="J251" s="17"/>
      <c r="K251" s="17"/>
      <c r="L251" s="17"/>
    </row>
    <row r="252" spans="1:31" ht="14.4" thickBot="1" x14ac:dyDescent="0.3">
      <c r="A252" s="14"/>
      <c r="B252" s="63"/>
      <c r="C252" s="63"/>
      <c r="D252" s="63"/>
      <c r="E252" s="63"/>
      <c r="F252" s="63"/>
      <c r="G252" s="63"/>
      <c r="H252" s="63"/>
      <c r="I252" s="63"/>
      <c r="J252" s="63"/>
      <c r="K252" s="63"/>
      <c r="L252" s="63"/>
      <c r="M252" s="14"/>
      <c r="N252" s="14"/>
      <c r="O252" s="14"/>
      <c r="P252" s="14"/>
      <c r="Q252" s="14"/>
      <c r="R252" s="14"/>
      <c r="S252" s="14"/>
      <c r="T252" s="14"/>
      <c r="U252" s="14"/>
      <c r="V252" s="14"/>
      <c r="W252" s="14"/>
      <c r="X252" s="14"/>
      <c r="Y252" s="14"/>
      <c r="Z252" s="14"/>
      <c r="AA252" s="14"/>
      <c r="AB252" s="14"/>
      <c r="AC252" s="14"/>
      <c r="AD252" s="14"/>
      <c r="AE252" s="14"/>
    </row>
    <row r="253" spans="1:31" ht="19.2" customHeight="1" x14ac:dyDescent="0.35">
      <c r="A253" s="168">
        <v>5.0999999999999996</v>
      </c>
      <c r="B253" s="15" t="s">
        <v>85</v>
      </c>
      <c r="C253" s="17"/>
      <c r="D253" s="17"/>
      <c r="E253" s="17"/>
      <c r="F253" s="17"/>
      <c r="G253" s="17"/>
      <c r="H253" s="17"/>
      <c r="I253" s="17"/>
      <c r="J253" s="17"/>
      <c r="K253" s="17"/>
      <c r="L253" s="17"/>
    </row>
    <row r="254" spans="1:31" s="35" customFormat="1" ht="19.2" customHeight="1" x14ac:dyDescent="0.35">
      <c r="A254" s="169"/>
      <c r="B254" s="37"/>
      <c r="C254" s="36"/>
      <c r="D254" s="36"/>
      <c r="E254" s="36"/>
      <c r="F254" s="36"/>
      <c r="G254" s="36"/>
      <c r="H254" s="36"/>
      <c r="I254" s="36"/>
      <c r="J254" s="36"/>
      <c r="K254" s="36"/>
      <c r="L254" s="36"/>
    </row>
    <row r="255" spans="1:31" ht="19.2" customHeight="1" x14ac:dyDescent="0.25">
      <c r="B255" s="67" t="s">
        <v>84</v>
      </c>
      <c r="C255" s="17"/>
      <c r="D255" s="17"/>
      <c r="E255" s="17"/>
      <c r="F255" s="17"/>
      <c r="G255" s="17"/>
      <c r="H255" s="17"/>
      <c r="I255" s="17"/>
      <c r="J255" s="17"/>
      <c r="K255" s="17"/>
      <c r="L255" s="17"/>
    </row>
    <row r="256" spans="1:31" ht="14.4" thickBot="1" x14ac:dyDescent="0.3">
      <c r="A256" s="14"/>
      <c r="B256" s="63"/>
      <c r="C256" s="63"/>
      <c r="D256" s="63"/>
      <c r="E256" s="63"/>
      <c r="F256" s="63"/>
      <c r="G256" s="63"/>
      <c r="H256" s="63"/>
      <c r="I256" s="63"/>
      <c r="J256" s="63"/>
      <c r="K256" s="63"/>
      <c r="L256" s="63"/>
      <c r="M256" s="14"/>
      <c r="N256" s="14"/>
      <c r="O256" s="14"/>
      <c r="P256" s="14"/>
      <c r="Q256" s="14"/>
      <c r="R256" s="14"/>
      <c r="S256" s="14"/>
      <c r="T256" s="14"/>
      <c r="U256" s="14"/>
      <c r="V256" s="14"/>
      <c r="W256" s="14"/>
      <c r="X256" s="14"/>
      <c r="Y256" s="14"/>
      <c r="Z256" s="14"/>
      <c r="AA256" s="14"/>
      <c r="AB256" s="14"/>
      <c r="AC256" s="14"/>
      <c r="AD256" s="14"/>
      <c r="AE256" s="14"/>
    </row>
    <row r="257" spans="1:31" ht="19.2" customHeight="1" x14ac:dyDescent="0.35">
      <c r="A257" s="168">
        <v>5.2</v>
      </c>
      <c r="B257" s="15" t="s">
        <v>86</v>
      </c>
      <c r="C257" s="17"/>
      <c r="D257" s="17"/>
      <c r="E257" s="17"/>
      <c r="F257" s="17"/>
      <c r="G257" s="17"/>
      <c r="H257" s="17"/>
      <c r="I257" s="17"/>
      <c r="J257" s="17"/>
      <c r="K257" s="17"/>
      <c r="L257" s="17"/>
    </row>
    <row r="258" spans="1:31" s="35" customFormat="1" ht="19.2" customHeight="1" x14ac:dyDescent="0.35">
      <c r="A258" s="169"/>
      <c r="B258" s="37"/>
      <c r="C258" s="36"/>
      <c r="D258" s="36"/>
      <c r="E258" s="36"/>
      <c r="F258" s="36"/>
      <c r="G258" s="36"/>
      <c r="H258" s="36"/>
      <c r="I258" s="36"/>
      <c r="J258" s="36"/>
      <c r="K258" s="36"/>
      <c r="L258" s="36"/>
    </row>
    <row r="259" spans="1:31" ht="19.2" customHeight="1" x14ac:dyDescent="0.25">
      <c r="B259" s="67" t="s">
        <v>84</v>
      </c>
      <c r="C259" s="17"/>
      <c r="D259" s="17"/>
      <c r="E259" s="17"/>
      <c r="F259" s="17"/>
      <c r="G259" s="17"/>
      <c r="H259" s="17"/>
      <c r="I259" s="17"/>
      <c r="J259" s="17"/>
      <c r="K259" s="17"/>
      <c r="L259" s="17"/>
    </row>
    <row r="260" spans="1:31" ht="14.4" thickBot="1" x14ac:dyDescent="0.3">
      <c r="A260" s="14"/>
      <c r="B260" s="63"/>
      <c r="C260" s="63"/>
      <c r="D260" s="63"/>
      <c r="E260" s="63"/>
      <c r="F260" s="63"/>
      <c r="G260" s="63"/>
      <c r="H260" s="63"/>
      <c r="I260" s="63"/>
      <c r="J260" s="63"/>
      <c r="K260" s="63"/>
      <c r="L260" s="63"/>
      <c r="M260" s="14"/>
      <c r="N260" s="14"/>
      <c r="O260" s="14"/>
      <c r="P260" s="14"/>
      <c r="Q260" s="14"/>
      <c r="R260" s="14"/>
      <c r="S260" s="14"/>
      <c r="T260" s="14"/>
      <c r="U260" s="14"/>
      <c r="V260" s="14"/>
      <c r="W260" s="14"/>
      <c r="X260" s="14"/>
      <c r="Y260" s="14"/>
      <c r="Z260" s="14"/>
      <c r="AA260" s="14"/>
      <c r="AB260" s="14"/>
      <c r="AC260" s="14"/>
      <c r="AD260" s="14"/>
      <c r="AE260" s="14"/>
    </row>
    <row r="261" spans="1:31" ht="19.2" customHeight="1" x14ac:dyDescent="0.35">
      <c r="A261" s="168">
        <v>6.1</v>
      </c>
      <c r="B261" s="15" t="s">
        <v>77</v>
      </c>
      <c r="C261" s="17"/>
      <c r="D261" s="17"/>
      <c r="E261" s="17"/>
      <c r="F261" s="17"/>
      <c r="G261" s="17"/>
      <c r="H261" s="17"/>
      <c r="I261" s="17"/>
      <c r="J261" s="17"/>
      <c r="K261" s="17"/>
      <c r="L261" s="17"/>
    </row>
    <row r="262" spans="1:31" s="35" customFormat="1" ht="19.2" customHeight="1" x14ac:dyDescent="0.35">
      <c r="A262" s="169"/>
      <c r="B262" s="37" t="s">
        <v>78</v>
      </c>
      <c r="C262" s="36"/>
      <c r="D262" s="36"/>
      <c r="E262" s="36"/>
      <c r="F262" s="36"/>
      <c r="G262" s="36"/>
      <c r="H262" s="36"/>
      <c r="I262" s="36"/>
      <c r="J262" s="36"/>
      <c r="K262" s="36"/>
      <c r="L262" s="36"/>
    </row>
    <row r="263" spans="1:31" ht="19.2" customHeight="1" x14ac:dyDescent="0.25">
      <c r="C263" s="17"/>
      <c r="D263" s="17"/>
      <c r="E263" s="17"/>
      <c r="F263" s="17"/>
      <c r="G263" s="17"/>
      <c r="H263" s="17"/>
      <c r="I263" s="17"/>
      <c r="J263" s="17"/>
      <c r="K263" s="17"/>
      <c r="L263" s="17"/>
    </row>
    <row r="264" spans="1:31" ht="19.2" customHeight="1" x14ac:dyDescent="0.25">
      <c r="B264" s="18" t="s">
        <v>0</v>
      </c>
      <c r="C264" s="69">
        <f>352500000*4.87</f>
        <v>1716675000</v>
      </c>
      <c r="D264" s="17" t="s">
        <v>30</v>
      </c>
      <c r="E264" s="17"/>
      <c r="F264" s="17"/>
      <c r="G264" s="17"/>
      <c r="H264" s="17"/>
      <c r="I264" s="17"/>
      <c r="J264" s="17"/>
      <c r="K264" s="17"/>
      <c r="L264" s="17"/>
    </row>
    <row r="265" spans="1:31" ht="13.8" customHeight="1" x14ac:dyDescent="0.25">
      <c r="B265" s="18" t="s">
        <v>1</v>
      </c>
      <c r="C265" s="56">
        <f>C264/D282</f>
        <v>124.28085889631926</v>
      </c>
      <c r="D265" s="17"/>
      <c r="E265" s="17"/>
      <c r="F265" s="17"/>
      <c r="G265" s="17"/>
      <c r="H265" s="17"/>
      <c r="I265" s="17"/>
      <c r="J265" s="17"/>
      <c r="K265" s="17"/>
      <c r="L265" s="17"/>
    </row>
    <row r="266" spans="1:31" ht="14.4" customHeight="1" x14ac:dyDescent="0.25">
      <c r="B266" s="17"/>
      <c r="C266" s="17"/>
      <c r="D266" s="17"/>
      <c r="E266" s="17"/>
      <c r="F266" s="17"/>
      <c r="G266" s="17"/>
      <c r="H266" s="17"/>
      <c r="I266" s="17"/>
      <c r="J266" s="17"/>
      <c r="K266" s="17"/>
      <c r="L266" s="17"/>
      <c r="N266" s="19" t="s">
        <v>139</v>
      </c>
      <c r="W266" s="19" t="s">
        <v>136</v>
      </c>
    </row>
    <row r="267" spans="1:31" ht="13.8" customHeight="1" x14ac:dyDescent="0.25">
      <c r="B267" s="31"/>
      <c r="C267" s="31">
        <v>2014</v>
      </c>
      <c r="D267" s="31">
        <f t="shared" ref="D267" si="137">+C267+1</f>
        <v>2015</v>
      </c>
      <c r="E267" s="31">
        <f t="shared" ref="E267" si="138">+D267+1</f>
        <v>2016</v>
      </c>
      <c r="F267" s="31">
        <f t="shared" ref="F267" si="139">+E267+1</f>
        <v>2017</v>
      </c>
      <c r="G267" s="31">
        <f t="shared" ref="G267" si="140">+F267+1</f>
        <v>2018</v>
      </c>
      <c r="H267" s="31">
        <f t="shared" ref="H267" si="141">+G267+1</f>
        <v>2019</v>
      </c>
      <c r="I267" s="31">
        <f t="shared" ref="I267" si="142">+H267+1</f>
        <v>2020</v>
      </c>
      <c r="J267" s="31">
        <f t="shared" ref="J267" si="143">+I267+1</f>
        <v>2021</v>
      </c>
      <c r="K267" s="31">
        <f t="shared" ref="K267" si="144">+J267+1</f>
        <v>2022</v>
      </c>
      <c r="L267" s="31">
        <f t="shared" ref="L267" si="145">+K267+1</f>
        <v>2023</v>
      </c>
    </row>
    <row r="268" spans="1:31" ht="14.4" customHeight="1" x14ac:dyDescent="0.25">
      <c r="B268" s="43" t="s">
        <v>131</v>
      </c>
      <c r="C268" s="42">
        <v>1</v>
      </c>
      <c r="D268" s="42">
        <v>1</v>
      </c>
      <c r="E268" s="42">
        <v>1</v>
      </c>
      <c r="F268" s="42">
        <v>88</v>
      </c>
      <c r="G268" s="42">
        <v>350</v>
      </c>
      <c r="H268" s="42">
        <v>394</v>
      </c>
    </row>
    <row r="269" spans="1:31" ht="13.8" customHeight="1" x14ac:dyDescent="0.25">
      <c r="B269" s="43" t="s">
        <v>132</v>
      </c>
      <c r="I269" s="44">
        <v>438</v>
      </c>
      <c r="J269" s="44">
        <v>482</v>
      </c>
      <c r="K269" s="44">
        <v>526</v>
      </c>
      <c r="L269" s="44">
        <v>570</v>
      </c>
    </row>
    <row r="270" spans="1:31" ht="14.4" customHeight="1" x14ac:dyDescent="0.25">
      <c r="I270" s="45"/>
      <c r="J270" s="45"/>
      <c r="K270" s="45"/>
      <c r="L270" s="45"/>
    </row>
    <row r="271" spans="1:31" ht="13.8" customHeight="1" x14ac:dyDescent="0.25">
      <c r="B271" s="43" t="s">
        <v>2</v>
      </c>
      <c r="C271" s="43">
        <v>2021</v>
      </c>
      <c r="D271" s="43">
        <f t="shared" ref="D271" si="146">+C271+1</f>
        <v>2022</v>
      </c>
      <c r="E271" s="43">
        <f t="shared" ref="E271" si="147">+D271+1</f>
        <v>2023</v>
      </c>
      <c r="F271" s="43">
        <f t="shared" ref="F271" si="148">+E271+1</f>
        <v>2024</v>
      </c>
      <c r="G271" s="43">
        <f t="shared" ref="G271" si="149">+F271+1</f>
        <v>2025</v>
      </c>
      <c r="H271" s="43">
        <f t="shared" ref="H271" si="150">+G271+1</f>
        <v>2026</v>
      </c>
      <c r="I271" s="43">
        <f t="shared" ref="I271" si="151">+H271+1</f>
        <v>2027</v>
      </c>
      <c r="J271" s="43">
        <f t="shared" ref="J271" si="152">+I271+1</f>
        <v>2028</v>
      </c>
      <c r="K271" s="43">
        <f t="shared" ref="K271" si="153">+J271+1</f>
        <v>2029</v>
      </c>
      <c r="L271" s="45"/>
    </row>
    <row r="272" spans="1:31" ht="14.4" customHeight="1" x14ac:dyDescent="0.25">
      <c r="B272" s="43" t="s">
        <v>133</v>
      </c>
      <c r="C272" s="58">
        <f>$C$265*(D268/$L$269)</f>
        <v>0.21803659455494606</v>
      </c>
      <c r="D272" s="58">
        <f t="shared" ref="D272:G272" si="154">$C$265*(E268/$L$269)</f>
        <v>0.21803659455494606</v>
      </c>
      <c r="E272" s="58">
        <f t="shared" si="154"/>
        <v>19.187220320835255</v>
      </c>
      <c r="F272" s="58">
        <f t="shared" si="154"/>
        <v>76.31280809423113</v>
      </c>
      <c r="G272" s="58">
        <f t="shared" si="154"/>
        <v>85.906418254648756</v>
      </c>
      <c r="H272" s="58">
        <f>$C$265*(I269/$L$269)</f>
        <v>95.500028415066367</v>
      </c>
      <c r="I272" s="58">
        <f t="shared" ref="I272:K272" si="155">$C$265*(J269/$L$269)</f>
        <v>105.09363857548401</v>
      </c>
      <c r="J272" s="58">
        <f t="shared" si="155"/>
        <v>114.68724873590163</v>
      </c>
      <c r="K272" s="58">
        <f t="shared" si="155"/>
        <v>124.28085889631926</v>
      </c>
      <c r="L272" s="45"/>
    </row>
    <row r="273" spans="2:12" ht="13.8" customHeight="1" x14ac:dyDescent="0.25">
      <c r="L273" s="45"/>
    </row>
    <row r="274" spans="2:12" ht="14.4" customHeight="1" x14ac:dyDescent="0.25">
      <c r="L274" s="45"/>
    </row>
    <row r="275" spans="2:12" ht="13.8" customHeight="1" x14ac:dyDescent="0.25">
      <c r="B275" s="43" t="s">
        <v>136</v>
      </c>
      <c r="C275" s="46" t="s">
        <v>3</v>
      </c>
      <c r="D275" s="46" t="s">
        <v>4</v>
      </c>
      <c r="E275" s="46" t="s">
        <v>5</v>
      </c>
      <c r="F275" s="46" t="s">
        <v>6</v>
      </c>
      <c r="G275" s="46" t="s">
        <v>7</v>
      </c>
      <c r="H275" s="46" t="s">
        <v>8</v>
      </c>
      <c r="I275" s="46" t="s">
        <v>9</v>
      </c>
      <c r="J275" s="47"/>
      <c r="K275" s="47"/>
    </row>
    <row r="276" spans="2:12" ht="14.4" customHeight="1" x14ac:dyDescent="0.25">
      <c r="B276" s="43" t="s">
        <v>134</v>
      </c>
      <c r="C276" s="59">
        <v>8.4058428023234075</v>
      </c>
      <c r="D276" s="59">
        <v>76.31181834617739</v>
      </c>
      <c r="E276" s="59">
        <v>100</v>
      </c>
      <c r="F276" s="59">
        <v>100</v>
      </c>
      <c r="G276" s="59">
        <v>100</v>
      </c>
      <c r="H276" s="59">
        <v>100</v>
      </c>
      <c r="I276" s="59">
        <v>100</v>
      </c>
    </row>
    <row r="277" spans="2:12" ht="13.8" customHeight="1" x14ac:dyDescent="0.25">
      <c r="B277" s="43" t="s">
        <v>133</v>
      </c>
      <c r="C277" s="60">
        <f>C276</f>
        <v>8.4058428023234075</v>
      </c>
      <c r="D277" s="60">
        <f t="shared" ref="D277:I277" si="156">D276</f>
        <v>76.31181834617739</v>
      </c>
      <c r="E277" s="60">
        <f t="shared" si="156"/>
        <v>100</v>
      </c>
      <c r="F277" s="60">
        <f t="shared" si="156"/>
        <v>100</v>
      </c>
      <c r="G277" s="60">
        <f t="shared" si="156"/>
        <v>100</v>
      </c>
      <c r="H277" s="60">
        <f t="shared" si="156"/>
        <v>100</v>
      </c>
      <c r="I277" s="60">
        <f t="shared" si="156"/>
        <v>100</v>
      </c>
    </row>
    <row r="278" spans="2:12" ht="14.4" customHeight="1" x14ac:dyDescent="0.25"/>
    <row r="279" spans="2:12" ht="13.8" customHeight="1" x14ac:dyDescent="0.25"/>
    <row r="280" spans="2:12" ht="14.4" customHeight="1" x14ac:dyDescent="0.25">
      <c r="B280" s="48" t="s">
        <v>137</v>
      </c>
      <c r="C280" s="46" t="s">
        <v>130</v>
      </c>
      <c r="D280" s="46" t="s">
        <v>129</v>
      </c>
      <c r="E280" s="46" t="s">
        <v>83</v>
      </c>
    </row>
    <row r="281" spans="2:12" ht="13.8" customHeight="1" x14ac:dyDescent="0.25">
      <c r="B281" s="48" t="s">
        <v>134</v>
      </c>
      <c r="C281" s="64">
        <v>780.25853658536585</v>
      </c>
      <c r="D281" s="64">
        <v>13812867.204531699</v>
      </c>
      <c r="E281" s="54">
        <f>SUM(Indicatori!M14:M15)/CDF!L269</f>
        <v>1943.0022942949888</v>
      </c>
    </row>
    <row r="282" spans="2:12" ht="14.4" customHeight="1" x14ac:dyDescent="0.25">
      <c r="B282" s="48" t="s">
        <v>133</v>
      </c>
      <c r="C282" s="49">
        <f>C281</f>
        <v>780.25853658536585</v>
      </c>
      <c r="D282" s="49">
        <f>D281</f>
        <v>13812867.204531699</v>
      </c>
      <c r="E282" s="49">
        <f>E281</f>
        <v>1943.0022942949888</v>
      </c>
    </row>
    <row r="283" spans="2:12" ht="13.8" customHeight="1" x14ac:dyDescent="0.25">
      <c r="B283" s="17"/>
      <c r="C283" s="17"/>
      <c r="D283" s="17"/>
      <c r="E283" s="17"/>
      <c r="F283" s="17"/>
      <c r="G283" s="17"/>
      <c r="H283" s="17"/>
      <c r="I283" s="17"/>
      <c r="J283" s="17"/>
      <c r="K283" s="17"/>
      <c r="L283" s="17"/>
    </row>
    <row r="284" spans="2:12" ht="14.4" customHeight="1" thickBot="1" x14ac:dyDescent="0.3">
      <c r="L284" s="17"/>
    </row>
    <row r="285" spans="2:12" ht="13.8" customHeight="1" x14ac:dyDescent="0.25">
      <c r="B285" s="171" t="s">
        <v>26</v>
      </c>
      <c r="C285" s="172"/>
      <c r="E285" s="13" t="s">
        <v>17</v>
      </c>
      <c r="F285" s="13" t="s">
        <v>79</v>
      </c>
    </row>
    <row r="286" spans="2:12" ht="15" customHeight="1" x14ac:dyDescent="0.25">
      <c r="B286" s="112" t="s">
        <v>17</v>
      </c>
      <c r="C286" s="113" t="s">
        <v>83</v>
      </c>
      <c r="E286" s="13" t="s">
        <v>83</v>
      </c>
      <c r="F286" s="13" t="s">
        <v>82</v>
      </c>
    </row>
    <row r="287" spans="2:12" ht="13.8" customHeight="1" thickBot="1" x14ac:dyDescent="0.3">
      <c r="B287" s="51" t="s">
        <v>80</v>
      </c>
      <c r="C287" s="52" t="s">
        <v>83</v>
      </c>
    </row>
    <row r="288" spans="2:12" ht="13.8" customHeight="1" x14ac:dyDescent="0.25">
      <c r="E288" s="13" t="s">
        <v>80</v>
      </c>
      <c r="F288" s="13" t="s">
        <v>81</v>
      </c>
    </row>
    <row r="289" spans="2:11" ht="13.8" customHeight="1" x14ac:dyDescent="0.25">
      <c r="E289" s="13" t="s">
        <v>83</v>
      </c>
      <c r="F289" s="13" t="s">
        <v>82</v>
      </c>
    </row>
    <row r="290" spans="2:11" ht="14.4" customHeight="1" x14ac:dyDescent="0.25"/>
    <row r="291" spans="2:11" ht="13.8" customHeight="1" x14ac:dyDescent="0.25">
      <c r="B291" s="19" t="s">
        <v>17</v>
      </c>
    </row>
    <row r="292" spans="2:11" ht="14.4" customHeight="1" x14ac:dyDescent="0.25">
      <c r="B292" s="43" t="s">
        <v>138</v>
      </c>
      <c r="C292" s="43">
        <v>2021</v>
      </c>
      <c r="D292" s="43">
        <f t="shared" ref="D292" si="157">+C292+1</f>
        <v>2022</v>
      </c>
      <c r="E292" s="43">
        <f t="shared" ref="E292" si="158">+D292+1</f>
        <v>2023</v>
      </c>
      <c r="F292" s="43">
        <f t="shared" ref="F292" si="159">+E292+1</f>
        <v>2024</v>
      </c>
      <c r="G292" s="43">
        <f t="shared" ref="G292" si="160">+F292+1</f>
        <v>2025</v>
      </c>
      <c r="H292" s="43">
        <f t="shared" ref="H292" si="161">+G292+1</f>
        <v>2026</v>
      </c>
      <c r="I292" s="43">
        <f t="shared" ref="I292" si="162">+H292+1</f>
        <v>2027</v>
      </c>
      <c r="J292" s="43">
        <f t="shared" ref="J292" si="163">+I292+1</f>
        <v>2028</v>
      </c>
      <c r="K292" s="43">
        <f t="shared" ref="K292" si="164">+J292+1</f>
        <v>2029</v>
      </c>
    </row>
    <row r="293" spans="2:11" ht="13.8" customHeight="1" x14ac:dyDescent="0.25">
      <c r="B293" s="43" t="s">
        <v>133</v>
      </c>
      <c r="C293" s="159">
        <f>$E$282*C272</f>
        <v>423.64560346052644</v>
      </c>
      <c r="D293" s="159">
        <f t="shared" ref="D293:J293" si="165">$E$282*D272</f>
        <v>423.64560346052644</v>
      </c>
      <c r="E293" s="159">
        <f t="shared" si="165"/>
        <v>37280.813104526329</v>
      </c>
      <c r="F293" s="159">
        <f>$E$282*F272</f>
        <v>148275.96121118427</v>
      </c>
      <c r="G293" s="159">
        <f t="shared" si="165"/>
        <v>166916.36776344743</v>
      </c>
      <c r="H293" s="159">
        <f t="shared" si="165"/>
        <v>185556.77431571059</v>
      </c>
      <c r="I293" s="159">
        <f t="shared" si="165"/>
        <v>204197.18086797377</v>
      </c>
      <c r="J293" s="159">
        <f t="shared" si="165"/>
        <v>222837.58742023693</v>
      </c>
      <c r="K293" s="159">
        <f>$E$282*K272</f>
        <v>241477.99397250009</v>
      </c>
    </row>
    <row r="294" spans="2:11" ht="14.4" customHeight="1" x14ac:dyDescent="0.25">
      <c r="C294" s="161"/>
      <c r="D294" s="161"/>
      <c r="E294" s="161"/>
      <c r="F294" s="161"/>
      <c r="G294" s="161"/>
      <c r="H294" s="161"/>
      <c r="I294" s="161"/>
      <c r="J294" s="161"/>
      <c r="K294" s="161"/>
    </row>
    <row r="295" spans="2:11" ht="13.8" customHeight="1" x14ac:dyDescent="0.25">
      <c r="B295" s="65" t="s">
        <v>17</v>
      </c>
      <c r="C295" s="162"/>
      <c r="D295" s="161"/>
      <c r="E295" s="161"/>
      <c r="F295" s="161"/>
      <c r="G295" s="161"/>
      <c r="H295" s="161"/>
      <c r="I295" s="161"/>
      <c r="J295" s="161"/>
      <c r="K295" s="161"/>
    </row>
    <row r="296" spans="2:11" ht="14.4" customHeight="1" x14ac:dyDescent="0.25">
      <c r="B296" s="43" t="s">
        <v>24</v>
      </c>
      <c r="C296" s="122">
        <f>F293</f>
        <v>148275.96121118427</v>
      </c>
      <c r="D296" s="163"/>
      <c r="E296" s="163"/>
      <c r="F296" s="163"/>
      <c r="G296" s="163"/>
      <c r="H296" s="163"/>
      <c r="I296" s="163"/>
      <c r="J296" s="163"/>
      <c r="K296" s="163"/>
    </row>
    <row r="297" spans="2:11" ht="13.8" customHeight="1" x14ac:dyDescent="0.25">
      <c r="B297" s="43" t="s">
        <v>25</v>
      </c>
      <c r="C297" s="121">
        <f>K293</f>
        <v>241477.99397250009</v>
      </c>
    </row>
    <row r="298" spans="2:11" ht="14.4" customHeight="1" thickBot="1" x14ac:dyDescent="0.3">
      <c r="B298" s="63"/>
      <c r="C298" s="63"/>
      <c r="D298" s="63"/>
      <c r="E298" s="63"/>
      <c r="F298" s="63"/>
      <c r="G298" s="63"/>
      <c r="H298" s="63"/>
      <c r="I298" s="63"/>
      <c r="J298" s="63"/>
      <c r="K298" s="63"/>
    </row>
    <row r="299" spans="2:11" ht="13.8" customHeight="1" x14ac:dyDescent="0.25"/>
    <row r="300" spans="2:11" ht="14.4" customHeight="1" x14ac:dyDescent="0.25">
      <c r="B300" s="19" t="s">
        <v>80</v>
      </c>
    </row>
    <row r="301" spans="2:11" ht="13.8" customHeight="1" x14ac:dyDescent="0.25">
      <c r="B301" s="43" t="s">
        <v>138</v>
      </c>
      <c r="C301" s="43">
        <v>2021</v>
      </c>
      <c r="D301" s="43">
        <f t="shared" ref="D301" si="166">+C301+1</f>
        <v>2022</v>
      </c>
      <c r="E301" s="43">
        <f t="shared" ref="E301" si="167">+D301+1</f>
        <v>2023</v>
      </c>
      <c r="F301" s="43">
        <f t="shared" ref="F301" si="168">+E301+1</f>
        <v>2024</v>
      </c>
      <c r="G301" s="43">
        <f t="shared" ref="G301" si="169">+F301+1</f>
        <v>2025</v>
      </c>
      <c r="H301" s="43">
        <f t="shared" ref="H301" si="170">+G301+1</f>
        <v>2026</v>
      </c>
      <c r="I301" s="43">
        <f t="shared" ref="I301" si="171">+H301+1</f>
        <v>2027</v>
      </c>
      <c r="J301" s="43">
        <f t="shared" ref="J301" si="172">+I301+1</f>
        <v>2028</v>
      </c>
      <c r="K301" s="43">
        <f t="shared" ref="K301" si="173">+J301+1</f>
        <v>2029</v>
      </c>
    </row>
    <row r="302" spans="2:11" ht="14.4" customHeight="1" x14ac:dyDescent="0.25">
      <c r="B302" s="43" t="s">
        <v>133</v>
      </c>
      <c r="C302" s="159">
        <f>$E$282*C272</f>
        <v>423.64560346052644</v>
      </c>
      <c r="D302" s="159">
        <f t="shared" ref="D302:J302" si="174">$E$282*D272</f>
        <v>423.64560346052644</v>
      </c>
      <c r="E302" s="159">
        <f t="shared" si="174"/>
        <v>37280.813104526329</v>
      </c>
      <c r="F302" s="159">
        <f t="shared" si="174"/>
        <v>148275.96121118427</v>
      </c>
      <c r="G302" s="159">
        <f t="shared" si="174"/>
        <v>166916.36776344743</v>
      </c>
      <c r="H302" s="159">
        <f t="shared" si="174"/>
        <v>185556.77431571059</v>
      </c>
      <c r="I302" s="159">
        <f>$E$282*I272</f>
        <v>204197.18086797377</v>
      </c>
      <c r="J302" s="159">
        <f t="shared" si="174"/>
        <v>222837.58742023693</v>
      </c>
      <c r="K302" s="159">
        <f>$E$282*K272</f>
        <v>241477.99397250009</v>
      </c>
    </row>
    <row r="303" spans="2:11" ht="13.8" customHeight="1" x14ac:dyDescent="0.25"/>
    <row r="304" spans="2:11" ht="14.4" customHeight="1" x14ac:dyDescent="0.25">
      <c r="B304" s="100" t="s">
        <v>80</v>
      </c>
      <c r="C304" s="100"/>
    </row>
    <row r="305" spans="1:36" ht="13.8" customHeight="1" x14ac:dyDescent="0.25">
      <c r="B305" s="43" t="s">
        <v>24</v>
      </c>
      <c r="C305" s="121">
        <f>F302</f>
        <v>148275.96121118427</v>
      </c>
      <c r="D305" s="35"/>
      <c r="E305" s="35"/>
      <c r="F305" s="35"/>
      <c r="G305" s="35"/>
      <c r="H305" s="35"/>
      <c r="I305" s="35"/>
      <c r="J305" s="35"/>
      <c r="K305" s="35"/>
      <c r="L305" s="35"/>
    </row>
    <row r="306" spans="1:36" ht="14.4" customHeight="1" x14ac:dyDescent="0.25">
      <c r="B306" s="43" t="s">
        <v>25</v>
      </c>
      <c r="C306" s="121">
        <f>K302</f>
        <v>241477.99397250009</v>
      </c>
    </row>
    <row r="307" spans="1:36" ht="13.8" customHeight="1" x14ac:dyDescent="0.25">
      <c r="B307" s="17"/>
      <c r="C307" s="17"/>
      <c r="D307" s="17"/>
      <c r="E307" s="17"/>
      <c r="F307" s="17"/>
      <c r="G307" s="17"/>
      <c r="H307" s="17"/>
      <c r="I307" s="17"/>
      <c r="J307" s="17"/>
      <c r="K307" s="17"/>
      <c r="L307" s="17"/>
    </row>
    <row r="308" spans="1:36" ht="13.8" customHeight="1" x14ac:dyDescent="0.25">
      <c r="B308" s="17"/>
      <c r="C308" s="17"/>
      <c r="D308" s="17"/>
      <c r="E308" s="17"/>
      <c r="F308" s="17"/>
      <c r="G308" s="17"/>
      <c r="H308" s="17"/>
      <c r="I308" s="17"/>
      <c r="J308" s="17"/>
      <c r="K308" s="17"/>
      <c r="L308" s="17"/>
    </row>
    <row r="309" spans="1:36" s="35" customFormat="1" ht="14.4" customHeight="1" x14ac:dyDescent="0.25">
      <c r="B309" s="36"/>
      <c r="C309" s="36"/>
      <c r="D309" s="36"/>
      <c r="E309" s="36"/>
      <c r="F309" s="36"/>
      <c r="G309" s="36"/>
      <c r="H309" s="36"/>
      <c r="I309" s="36"/>
      <c r="J309" s="36"/>
      <c r="K309" s="36"/>
      <c r="L309" s="36"/>
    </row>
    <row r="310" spans="1:36" ht="14.4" customHeight="1" thickBot="1" x14ac:dyDescent="0.3">
      <c r="A310" s="14"/>
      <c r="B310" s="63"/>
      <c r="C310" s="63"/>
      <c r="D310" s="63"/>
      <c r="E310" s="63"/>
      <c r="F310" s="63"/>
      <c r="G310" s="63"/>
      <c r="H310" s="63"/>
      <c r="I310" s="63"/>
      <c r="J310" s="63"/>
      <c r="K310" s="63"/>
      <c r="L310" s="63"/>
      <c r="M310" s="14"/>
      <c r="N310" s="14"/>
      <c r="O310" s="14"/>
      <c r="P310" s="14"/>
      <c r="Q310" s="14"/>
      <c r="R310" s="14"/>
      <c r="S310" s="14"/>
      <c r="T310" s="14"/>
      <c r="U310" s="14"/>
      <c r="V310" s="14"/>
      <c r="W310" s="14"/>
      <c r="X310" s="14"/>
      <c r="Y310" s="14"/>
      <c r="Z310" s="14"/>
      <c r="AA310" s="14"/>
      <c r="AB310" s="14"/>
      <c r="AC310" s="14"/>
      <c r="AD310" s="14"/>
      <c r="AE310" s="14"/>
    </row>
    <row r="311" spans="1:36" s="35" customFormat="1" ht="16.8" customHeight="1" x14ac:dyDescent="0.35">
      <c r="A311" s="168">
        <v>6.2</v>
      </c>
      <c r="B311" s="15" t="s">
        <v>87</v>
      </c>
      <c r="C311" s="36"/>
      <c r="D311" s="36"/>
      <c r="E311" s="36"/>
      <c r="F311" s="36"/>
      <c r="G311" s="36"/>
      <c r="H311" s="36"/>
      <c r="I311" s="36"/>
      <c r="J311" s="36"/>
      <c r="K311" s="36"/>
      <c r="L311" s="36"/>
    </row>
    <row r="312" spans="1:36" s="35" customFormat="1" ht="14.4" customHeight="1" x14ac:dyDescent="0.35">
      <c r="A312" s="169"/>
      <c r="B312" s="37"/>
      <c r="C312" s="36"/>
      <c r="D312" s="36"/>
      <c r="E312" s="36"/>
      <c r="F312" s="36"/>
      <c r="G312" s="36"/>
      <c r="H312" s="36"/>
      <c r="I312" s="36"/>
      <c r="J312" s="36"/>
      <c r="K312" s="36"/>
      <c r="L312" s="36"/>
    </row>
    <row r="313" spans="1:36" s="35" customFormat="1" ht="14.4" customHeight="1" x14ac:dyDescent="0.25">
      <c r="B313" s="36"/>
      <c r="C313" s="36"/>
      <c r="D313" s="36"/>
      <c r="E313" s="36"/>
      <c r="F313" s="36"/>
      <c r="G313" s="36"/>
      <c r="H313" s="36"/>
      <c r="I313" s="36"/>
      <c r="J313" s="36"/>
      <c r="K313" s="36"/>
      <c r="L313" s="36"/>
    </row>
    <row r="314" spans="1:36" s="35" customFormat="1" ht="14.4" customHeight="1" x14ac:dyDescent="0.25">
      <c r="B314" s="67" t="s">
        <v>84</v>
      </c>
      <c r="D314" s="36"/>
      <c r="E314" s="36"/>
      <c r="F314" s="36"/>
      <c r="G314" s="36"/>
      <c r="H314" s="36"/>
      <c r="I314" s="36"/>
      <c r="J314" s="36"/>
      <c r="K314" s="36"/>
      <c r="L314" s="36"/>
    </row>
    <row r="315" spans="1:36" ht="14.4" customHeight="1" thickBot="1" x14ac:dyDescent="0.3">
      <c r="A315" s="14"/>
      <c r="B315" s="63"/>
      <c r="C315" s="63"/>
      <c r="D315" s="63"/>
      <c r="E315" s="63"/>
      <c r="F315" s="63"/>
      <c r="G315" s="63"/>
      <c r="H315" s="63"/>
      <c r="I315" s="63"/>
      <c r="J315" s="63"/>
      <c r="K315" s="63"/>
      <c r="L315" s="63"/>
      <c r="M315" s="14"/>
      <c r="N315" s="14"/>
      <c r="O315" s="14"/>
      <c r="P315" s="14"/>
      <c r="Q315" s="14"/>
      <c r="R315" s="14"/>
      <c r="S315" s="14"/>
      <c r="T315" s="14"/>
      <c r="U315" s="14"/>
      <c r="V315" s="14"/>
      <c r="W315" s="14"/>
      <c r="X315" s="14"/>
      <c r="Y315" s="14"/>
      <c r="Z315" s="14"/>
      <c r="AA315" s="14"/>
      <c r="AB315" s="14"/>
      <c r="AC315" s="14"/>
      <c r="AD315" s="14"/>
      <c r="AE315" s="14"/>
    </row>
    <row r="316" spans="1:36" ht="19.2" customHeight="1" x14ac:dyDescent="0.35">
      <c r="A316" s="173">
        <v>6.3</v>
      </c>
      <c r="B316" s="15" t="s">
        <v>88</v>
      </c>
      <c r="C316" s="78"/>
      <c r="D316" s="17"/>
      <c r="E316" s="17"/>
      <c r="F316" s="17"/>
      <c r="G316" s="17"/>
      <c r="H316" s="17"/>
      <c r="I316" s="17"/>
      <c r="J316" s="17"/>
      <c r="K316" s="17"/>
      <c r="L316" s="17"/>
    </row>
    <row r="317" spans="1:36" s="35" customFormat="1" ht="19.2" customHeight="1" x14ac:dyDescent="0.25">
      <c r="A317" s="174"/>
      <c r="B317" s="170" t="s">
        <v>89</v>
      </c>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row>
    <row r="318" spans="1:36" ht="19.2" customHeight="1" x14ac:dyDescent="0.25">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row>
    <row r="319" spans="1:36" ht="19.2" customHeight="1" x14ac:dyDescent="0.35">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138"/>
    </row>
    <row r="320" spans="1:36" ht="14.4" customHeight="1" x14ac:dyDescent="0.25">
      <c r="B320" s="67" t="s">
        <v>29</v>
      </c>
      <c r="C320" s="17"/>
      <c r="D320" s="17"/>
      <c r="E320" s="17"/>
      <c r="F320" s="17"/>
      <c r="G320" s="17"/>
      <c r="H320" s="17"/>
      <c r="I320" s="17"/>
      <c r="J320" s="17"/>
      <c r="K320" s="17"/>
      <c r="L320" s="17"/>
    </row>
    <row r="321" spans="1:31" ht="14.4" customHeight="1" thickBot="1" x14ac:dyDescent="0.3">
      <c r="A321" s="14"/>
      <c r="B321" s="63"/>
      <c r="C321" s="63"/>
      <c r="D321" s="63"/>
      <c r="E321" s="63"/>
      <c r="F321" s="63"/>
      <c r="G321" s="63"/>
      <c r="H321" s="63"/>
      <c r="I321" s="63"/>
      <c r="J321" s="63"/>
      <c r="K321" s="63"/>
      <c r="L321" s="63"/>
      <c r="M321" s="14"/>
      <c r="N321" s="14"/>
      <c r="O321" s="14"/>
      <c r="P321" s="14"/>
      <c r="Q321" s="14"/>
      <c r="R321" s="14"/>
      <c r="S321" s="14"/>
      <c r="T321" s="14"/>
      <c r="U321" s="14"/>
      <c r="V321" s="14"/>
      <c r="W321" s="14"/>
      <c r="X321" s="14"/>
      <c r="Y321" s="14"/>
      <c r="Z321" s="14"/>
      <c r="AA321" s="14"/>
      <c r="AB321" s="14"/>
      <c r="AC321" s="14"/>
      <c r="AD321" s="14"/>
      <c r="AE321" s="14"/>
    </row>
    <row r="322" spans="1:31" ht="19.2" customHeight="1" x14ac:dyDescent="0.35">
      <c r="A322" s="166">
        <v>7</v>
      </c>
      <c r="B322" s="15" t="s">
        <v>90</v>
      </c>
      <c r="C322" s="17"/>
      <c r="D322" s="17"/>
      <c r="E322" s="17"/>
      <c r="F322" s="17"/>
      <c r="G322" s="17"/>
      <c r="H322" s="17"/>
      <c r="I322" s="17"/>
      <c r="J322" s="17"/>
      <c r="K322" s="17"/>
      <c r="L322" s="17"/>
    </row>
    <row r="323" spans="1:31" s="35" customFormat="1" ht="19.2" customHeight="1" x14ac:dyDescent="0.35">
      <c r="A323" s="167"/>
      <c r="B323" s="37" t="s">
        <v>93</v>
      </c>
      <c r="C323" s="36"/>
      <c r="D323" s="36"/>
      <c r="E323" s="36"/>
      <c r="F323" s="36"/>
      <c r="G323" s="36"/>
      <c r="H323" s="36"/>
      <c r="I323" s="36"/>
      <c r="J323" s="36"/>
      <c r="K323" s="36"/>
      <c r="L323" s="36"/>
    </row>
    <row r="324" spans="1:31" ht="19.2" customHeight="1" x14ac:dyDescent="0.25">
      <c r="C324" s="17"/>
      <c r="D324" s="17"/>
      <c r="E324" s="17"/>
      <c r="F324" s="17"/>
      <c r="G324" s="17"/>
      <c r="H324" s="17"/>
      <c r="I324" s="17"/>
      <c r="J324" s="17"/>
      <c r="K324" s="17"/>
      <c r="L324" s="17"/>
    </row>
    <row r="325" spans="1:31" ht="19.2" customHeight="1" x14ac:dyDescent="0.25">
      <c r="B325" s="18" t="s">
        <v>0</v>
      </c>
      <c r="C325" s="69">
        <f>176250000*4.87</f>
        <v>858337500</v>
      </c>
      <c r="D325" s="17" t="s">
        <v>30</v>
      </c>
      <c r="E325" s="17"/>
      <c r="F325" s="17"/>
      <c r="G325" s="17"/>
      <c r="H325" s="17"/>
      <c r="I325" s="17"/>
      <c r="J325" s="17"/>
      <c r="K325" s="17"/>
      <c r="L325" s="17"/>
    </row>
    <row r="326" spans="1:31" ht="13.8" customHeight="1" x14ac:dyDescent="0.25">
      <c r="B326" s="18" t="s">
        <v>1</v>
      </c>
      <c r="C326" s="54">
        <f>C325/D343</f>
        <v>61.268101829087719</v>
      </c>
      <c r="D326" s="17"/>
      <c r="E326" s="17"/>
      <c r="F326" s="17"/>
      <c r="G326" s="17"/>
      <c r="H326" s="17"/>
      <c r="I326" s="17"/>
      <c r="J326" s="17"/>
      <c r="K326" s="17"/>
      <c r="L326" s="17"/>
    </row>
    <row r="327" spans="1:31" ht="14.4" customHeight="1" x14ac:dyDescent="0.25">
      <c r="B327" s="17"/>
      <c r="C327" s="17"/>
      <c r="D327" s="17"/>
      <c r="E327" s="17"/>
      <c r="F327" s="17"/>
      <c r="G327" s="17"/>
      <c r="H327" s="17"/>
      <c r="I327" s="17"/>
      <c r="J327" s="17"/>
      <c r="K327" s="17"/>
      <c r="L327" s="17"/>
      <c r="N327" s="19" t="s">
        <v>139</v>
      </c>
      <c r="W327" s="19" t="s">
        <v>136</v>
      </c>
    </row>
    <row r="328" spans="1:31" ht="13.8" customHeight="1" x14ac:dyDescent="0.25">
      <c r="B328" s="31"/>
      <c r="C328" s="31">
        <v>2014</v>
      </c>
      <c r="D328" s="31">
        <f t="shared" ref="D328" si="175">+C328+1</f>
        <v>2015</v>
      </c>
      <c r="E328" s="31">
        <f t="shared" ref="E328" si="176">+D328+1</f>
        <v>2016</v>
      </c>
      <c r="F328" s="31">
        <f t="shared" ref="F328" si="177">+E328+1</f>
        <v>2017</v>
      </c>
      <c r="G328" s="31">
        <f t="shared" ref="G328" si="178">+F328+1</f>
        <v>2018</v>
      </c>
      <c r="H328" s="31">
        <f t="shared" ref="H328" si="179">+G328+1</f>
        <v>2019</v>
      </c>
      <c r="I328" s="31">
        <f t="shared" ref="I328" si="180">+H328+1</f>
        <v>2020</v>
      </c>
      <c r="J328" s="31">
        <f t="shared" ref="J328" si="181">+I328+1</f>
        <v>2021</v>
      </c>
      <c r="K328" s="31">
        <f t="shared" ref="K328" si="182">+J328+1</f>
        <v>2022</v>
      </c>
      <c r="L328" s="31">
        <f t="shared" ref="L328" si="183">+K328+1</f>
        <v>2023</v>
      </c>
    </row>
    <row r="329" spans="1:31" ht="13.8" customHeight="1" x14ac:dyDescent="0.25">
      <c r="B329" s="31" t="s">
        <v>131</v>
      </c>
      <c r="C329" s="70">
        <v>1</v>
      </c>
      <c r="D329" s="70">
        <v>1</v>
      </c>
      <c r="E329" s="70">
        <v>1</v>
      </c>
      <c r="F329" s="70">
        <v>88</v>
      </c>
      <c r="G329" s="70">
        <v>350</v>
      </c>
      <c r="H329" s="70">
        <v>394</v>
      </c>
      <c r="I329" s="17"/>
      <c r="J329" s="17"/>
      <c r="K329" s="17"/>
      <c r="L329" s="17"/>
    </row>
    <row r="330" spans="1:31" x14ac:dyDescent="0.25">
      <c r="B330" s="31" t="s">
        <v>132</v>
      </c>
      <c r="C330" s="17"/>
      <c r="D330" s="17"/>
      <c r="E330" s="17"/>
      <c r="F330" s="17"/>
      <c r="G330" s="17"/>
      <c r="H330" s="17"/>
      <c r="I330" s="71">
        <v>438</v>
      </c>
      <c r="J330" s="71">
        <v>482</v>
      </c>
      <c r="K330" s="71">
        <v>526</v>
      </c>
      <c r="L330" s="71">
        <v>570</v>
      </c>
    </row>
    <row r="331" spans="1:31" x14ac:dyDescent="0.25">
      <c r="B331" s="17"/>
      <c r="C331" s="17"/>
      <c r="D331" s="17"/>
      <c r="E331" s="17"/>
      <c r="F331" s="17"/>
      <c r="G331" s="17"/>
      <c r="H331" s="17"/>
      <c r="I331" s="20"/>
      <c r="J331" s="20"/>
      <c r="K331" s="20"/>
      <c r="L331" s="20"/>
    </row>
    <row r="332" spans="1:31" x14ac:dyDescent="0.25">
      <c r="B332" s="31" t="s">
        <v>2</v>
      </c>
      <c r="C332" s="31">
        <v>2021</v>
      </c>
      <c r="D332" s="31">
        <f t="shared" ref="D332" si="184">+C332+1</f>
        <v>2022</v>
      </c>
      <c r="E332" s="31">
        <f t="shared" ref="E332" si="185">+D332+1</f>
        <v>2023</v>
      </c>
      <c r="F332" s="31">
        <f t="shared" ref="F332" si="186">+E332+1</f>
        <v>2024</v>
      </c>
      <c r="G332" s="31">
        <f t="shared" ref="G332" si="187">+F332+1</f>
        <v>2025</v>
      </c>
      <c r="H332" s="31">
        <f t="shared" ref="H332" si="188">+G332+1</f>
        <v>2026</v>
      </c>
      <c r="I332" s="31">
        <f t="shared" ref="I332" si="189">+H332+1</f>
        <v>2027</v>
      </c>
      <c r="J332" s="31">
        <f t="shared" ref="J332" si="190">+I332+1</f>
        <v>2028</v>
      </c>
      <c r="K332" s="31">
        <f t="shared" ref="K332" si="191">+J332+1</f>
        <v>2029</v>
      </c>
      <c r="L332" s="20"/>
    </row>
    <row r="333" spans="1:31" x14ac:dyDescent="0.25">
      <c r="B333" s="31" t="s">
        <v>133</v>
      </c>
      <c r="C333" s="22">
        <f>$C$326*(D329/$L$330)</f>
        <v>0.10748789794576794</v>
      </c>
      <c r="D333" s="22">
        <f t="shared" ref="D333:G333" si="192">$C$326*(E329/$L$330)</f>
        <v>0.10748789794576794</v>
      </c>
      <c r="E333" s="22">
        <f t="shared" si="192"/>
        <v>9.4589350192275781</v>
      </c>
      <c r="F333" s="22">
        <f t="shared" si="192"/>
        <v>37.620764281018779</v>
      </c>
      <c r="G333" s="22">
        <f t="shared" si="192"/>
        <v>42.350231790632563</v>
      </c>
      <c r="H333" s="22">
        <f>$C$326*(I330/$L$330)</f>
        <v>47.079699300246347</v>
      </c>
      <c r="I333" s="22">
        <f t="shared" ref="I333:K333" si="193">$C$326*(J330/$L$330)</f>
        <v>51.809166809860137</v>
      </c>
      <c r="J333" s="22">
        <f t="shared" si="193"/>
        <v>56.538634319473928</v>
      </c>
      <c r="K333" s="22">
        <f t="shared" si="193"/>
        <v>61.268101829087719</v>
      </c>
      <c r="L333" s="20"/>
    </row>
    <row r="334" spans="1:31" x14ac:dyDescent="0.25">
      <c r="B334" s="17"/>
      <c r="C334" s="17"/>
      <c r="D334" s="17"/>
      <c r="E334" s="17"/>
      <c r="F334" s="17"/>
      <c r="G334" s="17"/>
      <c r="H334" s="17"/>
      <c r="I334" s="17"/>
      <c r="J334" s="17"/>
      <c r="K334" s="17"/>
      <c r="L334" s="20"/>
    </row>
    <row r="335" spans="1:31" x14ac:dyDescent="0.25">
      <c r="B335" s="17"/>
      <c r="C335" s="17"/>
      <c r="D335" s="17"/>
      <c r="E335" s="17"/>
      <c r="F335" s="17"/>
      <c r="G335" s="17"/>
      <c r="H335" s="17"/>
      <c r="I335" s="17"/>
      <c r="J335" s="17"/>
      <c r="K335" s="17"/>
      <c r="L335" s="20"/>
    </row>
    <row r="336" spans="1:31" x14ac:dyDescent="0.25">
      <c r="B336" s="31" t="s">
        <v>136</v>
      </c>
      <c r="C336" s="32" t="s">
        <v>3</v>
      </c>
      <c r="D336" s="32" t="s">
        <v>4</v>
      </c>
      <c r="E336" s="32" t="s">
        <v>5</v>
      </c>
      <c r="F336" s="32" t="s">
        <v>6</v>
      </c>
      <c r="G336" s="32" t="s">
        <v>7</v>
      </c>
      <c r="H336" s="32" t="s">
        <v>8</v>
      </c>
      <c r="I336" s="32" t="s">
        <v>9</v>
      </c>
      <c r="J336" s="21"/>
      <c r="K336" s="21"/>
      <c r="L336" s="17"/>
    </row>
    <row r="337" spans="2:12" x14ac:dyDescent="0.25">
      <c r="B337" s="31" t="s">
        <v>134</v>
      </c>
      <c r="C337" s="72">
        <v>8.4058428023234075</v>
      </c>
      <c r="D337" s="72">
        <v>76.31181834617739</v>
      </c>
      <c r="E337" s="72">
        <v>100</v>
      </c>
      <c r="F337" s="72">
        <v>100</v>
      </c>
      <c r="G337" s="72">
        <v>100</v>
      </c>
      <c r="H337" s="72">
        <v>100</v>
      </c>
      <c r="I337" s="72">
        <v>100</v>
      </c>
      <c r="J337" s="17"/>
      <c r="K337" s="17"/>
      <c r="L337" s="17"/>
    </row>
    <row r="338" spans="2:12" x14ac:dyDescent="0.25">
      <c r="B338" s="31" t="s">
        <v>133</v>
      </c>
      <c r="C338" s="38">
        <f>C337</f>
        <v>8.4058428023234075</v>
      </c>
      <c r="D338" s="38">
        <f t="shared" ref="D338:I338" si="194">D337</f>
        <v>76.31181834617739</v>
      </c>
      <c r="E338" s="38">
        <f t="shared" si="194"/>
        <v>100</v>
      </c>
      <c r="F338" s="38">
        <f t="shared" si="194"/>
        <v>100</v>
      </c>
      <c r="G338" s="38">
        <f t="shared" si="194"/>
        <v>100</v>
      </c>
      <c r="H338" s="38">
        <f t="shared" si="194"/>
        <v>100</v>
      </c>
      <c r="I338" s="38">
        <f t="shared" si="194"/>
        <v>100</v>
      </c>
      <c r="J338" s="17"/>
      <c r="K338" s="17"/>
      <c r="L338" s="17"/>
    </row>
    <row r="339" spans="2:12" x14ac:dyDescent="0.25">
      <c r="B339" s="17"/>
      <c r="C339" s="17"/>
      <c r="D339" s="17"/>
      <c r="E339" s="17"/>
      <c r="F339" s="17"/>
      <c r="G339" s="17"/>
      <c r="H339" s="17"/>
      <c r="I339" s="17"/>
      <c r="J339" s="17"/>
      <c r="K339" s="17"/>
      <c r="L339" s="17"/>
    </row>
    <row r="340" spans="2:12" x14ac:dyDescent="0.25">
      <c r="B340" s="17"/>
      <c r="C340" s="17"/>
      <c r="D340" s="17"/>
      <c r="E340" s="17"/>
      <c r="F340" s="17"/>
      <c r="G340" s="17"/>
      <c r="H340" s="17"/>
      <c r="I340" s="17"/>
      <c r="J340" s="17"/>
      <c r="K340" s="17"/>
      <c r="L340" s="17"/>
    </row>
    <row r="341" spans="2:12" x14ac:dyDescent="0.25">
      <c r="B341" s="33" t="s">
        <v>137</v>
      </c>
      <c r="C341" s="32" t="s">
        <v>130</v>
      </c>
      <c r="D341" s="32" t="s">
        <v>129</v>
      </c>
      <c r="E341" s="32" t="s">
        <v>94</v>
      </c>
      <c r="F341" s="17"/>
      <c r="G341" s="17"/>
      <c r="H341" s="17"/>
      <c r="I341" s="17"/>
      <c r="J341" s="17"/>
      <c r="K341" s="17"/>
      <c r="L341" s="17"/>
    </row>
    <row r="342" spans="2:12" x14ac:dyDescent="0.25">
      <c r="B342" s="33" t="s">
        <v>134</v>
      </c>
      <c r="C342" s="73">
        <v>1056.2440191387559</v>
      </c>
      <c r="D342" s="74">
        <v>14009533.091043057</v>
      </c>
      <c r="E342" s="54">
        <f>Indicatori!M16/CDF!L330</f>
        <v>9.0348932197455927</v>
      </c>
      <c r="F342" s="17"/>
      <c r="G342" s="17"/>
      <c r="H342" s="17"/>
      <c r="I342" s="17"/>
      <c r="J342" s="17"/>
      <c r="K342" s="17"/>
      <c r="L342" s="17"/>
    </row>
    <row r="343" spans="2:12" x14ac:dyDescent="0.25">
      <c r="B343" s="33" t="s">
        <v>133</v>
      </c>
      <c r="C343" s="22">
        <f>C342</f>
        <v>1056.2440191387559</v>
      </c>
      <c r="D343" s="39">
        <f>D342</f>
        <v>14009533.091043057</v>
      </c>
      <c r="E343" s="22">
        <f>E342</f>
        <v>9.0348932197455927</v>
      </c>
      <c r="F343" s="17"/>
      <c r="G343" s="17"/>
      <c r="H343" s="17"/>
      <c r="I343" s="17"/>
      <c r="J343" s="17"/>
      <c r="K343" s="17"/>
      <c r="L343" s="17"/>
    </row>
    <row r="344" spans="2:12" x14ac:dyDescent="0.25">
      <c r="B344" s="17"/>
      <c r="C344" s="17"/>
      <c r="D344" s="17"/>
      <c r="E344" s="17"/>
      <c r="F344" s="17"/>
      <c r="G344" s="17"/>
      <c r="H344" s="17"/>
      <c r="I344" s="17"/>
      <c r="J344" s="17"/>
      <c r="K344" s="17"/>
      <c r="L344" s="17"/>
    </row>
    <row r="345" spans="2:12" ht="14.4" thickBot="1" x14ac:dyDescent="0.3">
      <c r="L345" s="17"/>
    </row>
    <row r="346" spans="2:12" x14ac:dyDescent="0.25">
      <c r="B346" s="171" t="s">
        <v>26</v>
      </c>
      <c r="C346" s="172"/>
      <c r="E346" s="13" t="s">
        <v>128</v>
      </c>
      <c r="F346" s="13" t="s">
        <v>91</v>
      </c>
    </row>
    <row r="347" spans="2:12" ht="15" customHeight="1" thickBot="1" x14ac:dyDescent="0.3">
      <c r="B347" s="51" t="s">
        <v>92</v>
      </c>
      <c r="C347" s="52" t="s">
        <v>94</v>
      </c>
      <c r="E347" s="13" t="s">
        <v>94</v>
      </c>
      <c r="F347" s="13" t="s">
        <v>95</v>
      </c>
    </row>
    <row r="348" spans="2:12" ht="15" customHeight="1" x14ac:dyDescent="0.25"/>
    <row r="349" spans="2:12" ht="15" customHeight="1" x14ac:dyDescent="0.25"/>
    <row r="350" spans="2:12" ht="15" customHeight="1" x14ac:dyDescent="0.25">
      <c r="B350" s="43" t="s">
        <v>138</v>
      </c>
      <c r="C350" s="43">
        <v>2021</v>
      </c>
      <c r="D350" s="43">
        <f t="shared" ref="D350" si="195">+C350+1</f>
        <v>2022</v>
      </c>
      <c r="E350" s="43">
        <f t="shared" ref="E350" si="196">+D350+1</f>
        <v>2023</v>
      </c>
      <c r="F350" s="43">
        <f t="shared" ref="F350" si="197">+E350+1</f>
        <v>2024</v>
      </c>
      <c r="G350" s="43">
        <f t="shared" ref="G350" si="198">+F350+1</f>
        <v>2025</v>
      </c>
      <c r="H350" s="43">
        <f t="shared" ref="H350" si="199">+G350+1</f>
        <v>2026</v>
      </c>
      <c r="I350" s="43">
        <f t="shared" ref="I350" si="200">+H350+1</f>
        <v>2027</v>
      </c>
      <c r="J350" s="43">
        <f t="shared" ref="J350" si="201">+I350+1</f>
        <v>2028</v>
      </c>
      <c r="K350" s="43">
        <f t="shared" ref="K350" si="202">+J350+1</f>
        <v>2029</v>
      </c>
    </row>
    <row r="351" spans="2:12" ht="15" customHeight="1" x14ac:dyDescent="0.25">
      <c r="B351" s="43" t="s">
        <v>133</v>
      </c>
      <c r="C351" s="58">
        <f>$E$343*C333</f>
        <v>0.97114168035492499</v>
      </c>
      <c r="D351" s="58">
        <f>$E$343*D333</f>
        <v>0.97114168035492499</v>
      </c>
      <c r="E351" s="58">
        <f>$E$343*E333</f>
        <v>85.460467871233391</v>
      </c>
      <c r="F351" s="58">
        <f t="shared" ref="F351:K351" si="203">$E$343*F333</f>
        <v>339.89958812422373</v>
      </c>
      <c r="G351" s="58">
        <f>$E$343*G333</f>
        <v>382.62982205984042</v>
      </c>
      <c r="H351" s="58">
        <f t="shared" si="203"/>
        <v>425.36005599545706</v>
      </c>
      <c r="I351" s="58">
        <f t="shared" si="203"/>
        <v>468.09028993107376</v>
      </c>
      <c r="J351" s="58">
        <f t="shared" si="203"/>
        <v>510.82052386669045</v>
      </c>
      <c r="K351" s="58">
        <f t="shared" si="203"/>
        <v>553.5507578023072</v>
      </c>
    </row>
    <row r="352" spans="2:12" ht="15" customHeight="1" x14ac:dyDescent="0.25"/>
    <row r="353" spans="1:31" ht="15" customHeight="1" x14ac:dyDescent="0.25"/>
    <row r="354" spans="1:31" ht="15" customHeight="1" x14ac:dyDescent="0.25">
      <c r="B354" s="66" t="s">
        <v>92</v>
      </c>
      <c r="C354" s="66"/>
      <c r="D354" s="35"/>
      <c r="E354" s="35"/>
      <c r="F354" s="35"/>
      <c r="G354" s="35"/>
      <c r="H354" s="35"/>
      <c r="I354" s="35"/>
      <c r="J354" s="35"/>
      <c r="K354" s="35"/>
      <c r="L354" s="35"/>
    </row>
    <row r="355" spans="1:31" ht="15" customHeight="1" x14ac:dyDescent="0.25">
      <c r="B355" s="43" t="s">
        <v>24</v>
      </c>
      <c r="C355" s="122">
        <f>F351</f>
        <v>339.89958812422373</v>
      </c>
      <c r="D355" s="160"/>
    </row>
    <row r="356" spans="1:31" ht="15" customHeight="1" x14ac:dyDescent="0.25">
      <c r="B356" s="43" t="s">
        <v>25</v>
      </c>
      <c r="C356" s="122">
        <f>K351</f>
        <v>553.5507578023072</v>
      </c>
      <c r="D356" s="160"/>
    </row>
    <row r="357" spans="1:31" ht="15" customHeight="1" x14ac:dyDescent="0.25">
      <c r="B357" s="17"/>
      <c r="C357" s="165"/>
      <c r="D357" s="165"/>
      <c r="E357" s="17"/>
      <c r="F357" s="17"/>
      <c r="G357" s="17"/>
      <c r="H357" s="17"/>
      <c r="I357" s="17"/>
      <c r="J357" s="17"/>
      <c r="K357" s="17"/>
      <c r="L357" s="17"/>
    </row>
    <row r="358" spans="1:31" ht="15" customHeight="1" x14ac:dyDescent="0.25">
      <c r="C358" s="160"/>
      <c r="D358" s="160"/>
      <c r="L358" s="17"/>
    </row>
    <row r="359" spans="1:31" ht="15" customHeight="1" x14ac:dyDescent="0.25">
      <c r="C359" s="160"/>
      <c r="D359" s="160"/>
      <c r="L359" s="17"/>
    </row>
    <row r="360" spans="1:31" ht="15" customHeight="1" x14ac:dyDescent="0.25">
      <c r="L360" s="17"/>
    </row>
    <row r="361" spans="1:31" ht="15" customHeight="1" x14ac:dyDescent="0.25">
      <c r="L361" s="17"/>
    </row>
    <row r="362" spans="1:31" ht="15" customHeight="1" x14ac:dyDescent="0.25">
      <c r="L362" s="17"/>
    </row>
    <row r="363" spans="1:31" ht="15" customHeight="1" x14ac:dyDescent="0.25">
      <c r="L363" s="17"/>
    </row>
    <row r="364" spans="1:31" ht="15" customHeight="1" x14ac:dyDescent="0.25">
      <c r="L364" s="17"/>
    </row>
    <row r="365" spans="1:31" ht="14.4" thickBot="1" x14ac:dyDescent="0.3">
      <c r="A365" s="14"/>
      <c r="B365" s="63"/>
      <c r="C365" s="63"/>
      <c r="D365" s="63"/>
      <c r="E365" s="63"/>
      <c r="F365" s="63"/>
      <c r="G365" s="63"/>
      <c r="H365" s="63"/>
      <c r="I365" s="63"/>
      <c r="J365" s="63"/>
      <c r="K365" s="63"/>
      <c r="L365" s="63"/>
      <c r="M365" s="14"/>
      <c r="N365" s="14"/>
      <c r="O365" s="14"/>
      <c r="P365" s="14"/>
      <c r="Q365" s="14"/>
      <c r="R365" s="14"/>
      <c r="S365" s="14"/>
      <c r="T365" s="14"/>
      <c r="U365" s="14"/>
      <c r="V365" s="14"/>
      <c r="W365" s="14"/>
      <c r="X365" s="14"/>
      <c r="Y365" s="14"/>
      <c r="Z365" s="14"/>
      <c r="AA365" s="14"/>
      <c r="AB365" s="14"/>
      <c r="AC365" s="14"/>
      <c r="AD365" s="14"/>
      <c r="AE365" s="14"/>
    </row>
    <row r="366" spans="1:31" ht="19.2" x14ac:dyDescent="0.35">
      <c r="A366" s="166">
        <v>9.1</v>
      </c>
      <c r="B366" s="15" t="s">
        <v>98</v>
      </c>
      <c r="C366" s="17"/>
      <c r="D366" s="17"/>
      <c r="E366" s="17"/>
      <c r="F366" s="17"/>
      <c r="G366" s="17"/>
      <c r="H366" s="17"/>
      <c r="I366" s="17"/>
      <c r="J366" s="17"/>
      <c r="K366" s="17"/>
      <c r="L366" s="17"/>
    </row>
    <row r="367" spans="1:31" s="35" customFormat="1" ht="19.2" x14ac:dyDescent="0.35">
      <c r="A367" s="167"/>
      <c r="B367" s="37" t="s">
        <v>97</v>
      </c>
      <c r="C367" s="36"/>
      <c r="D367" s="36"/>
      <c r="E367" s="36"/>
      <c r="F367" s="36"/>
      <c r="G367" s="36"/>
      <c r="H367" s="36"/>
      <c r="I367" s="36"/>
      <c r="J367" s="36"/>
      <c r="K367" s="36"/>
      <c r="L367" s="36"/>
    </row>
    <row r="368" spans="1:31" ht="19.2" customHeight="1" x14ac:dyDescent="0.25">
      <c r="C368" s="17"/>
      <c r="D368" s="17"/>
      <c r="E368" s="17"/>
      <c r="F368" s="17"/>
      <c r="G368" s="17"/>
      <c r="H368" s="17"/>
      <c r="I368" s="17"/>
      <c r="J368" s="17"/>
      <c r="K368" s="17"/>
      <c r="L368" s="17"/>
    </row>
    <row r="369" spans="2:23" ht="19.2" customHeight="1" x14ac:dyDescent="0.25">
      <c r="B369" s="18" t="s">
        <v>0</v>
      </c>
      <c r="C369" s="69">
        <f>21506000*4.87</f>
        <v>104734220</v>
      </c>
      <c r="D369" s="17"/>
      <c r="E369" s="17"/>
      <c r="F369" s="17"/>
      <c r="G369" s="17"/>
      <c r="H369" s="17"/>
      <c r="I369" s="17"/>
      <c r="J369" s="17"/>
      <c r="K369" s="17"/>
      <c r="L369" s="17"/>
    </row>
    <row r="370" spans="2:23" x14ac:dyDescent="0.25">
      <c r="B370" s="18" t="s">
        <v>1</v>
      </c>
      <c r="C370" s="54">
        <f>C369/D386</f>
        <v>20.130554603202388</v>
      </c>
      <c r="D370" s="17"/>
      <c r="E370" s="17"/>
      <c r="F370" s="17"/>
      <c r="G370" s="17"/>
      <c r="H370" s="17"/>
      <c r="I370" s="17"/>
      <c r="J370" s="17"/>
      <c r="K370" s="17"/>
      <c r="L370" s="17"/>
    </row>
    <row r="371" spans="2:23" x14ac:dyDescent="0.25">
      <c r="B371" s="17"/>
      <c r="C371" s="17"/>
      <c r="D371" s="17"/>
      <c r="E371" s="17"/>
      <c r="F371" s="17"/>
      <c r="G371" s="17"/>
      <c r="H371" s="17"/>
      <c r="I371" s="17"/>
      <c r="J371" s="17"/>
      <c r="K371" s="17"/>
      <c r="L371" s="17"/>
      <c r="N371" s="19" t="s">
        <v>139</v>
      </c>
      <c r="W371" s="19" t="s">
        <v>136</v>
      </c>
    </row>
    <row r="372" spans="2:23" x14ac:dyDescent="0.25">
      <c r="B372" s="31"/>
      <c r="C372" s="31">
        <v>2014</v>
      </c>
      <c r="D372" s="31">
        <f t="shared" ref="D372" si="204">+C372+1</f>
        <v>2015</v>
      </c>
      <c r="E372" s="31">
        <f t="shared" ref="E372" si="205">+D372+1</f>
        <v>2016</v>
      </c>
      <c r="F372" s="31">
        <f t="shared" ref="F372" si="206">+E372+1</f>
        <v>2017</v>
      </c>
      <c r="G372" s="31">
        <f t="shared" ref="G372" si="207">+F372+1</f>
        <v>2018</v>
      </c>
      <c r="H372" s="31">
        <f t="shared" ref="H372" si="208">+G372+1</f>
        <v>2019</v>
      </c>
      <c r="I372" s="31">
        <f t="shared" ref="I372" si="209">+H372+1</f>
        <v>2020</v>
      </c>
      <c r="J372" s="31">
        <f t="shared" ref="J372" si="210">+I372+1</f>
        <v>2021</v>
      </c>
      <c r="K372" s="31">
        <f t="shared" ref="K372" si="211">+J372+1</f>
        <v>2022</v>
      </c>
      <c r="L372" s="31">
        <f t="shared" ref="L372" si="212">+K372+1</f>
        <v>2023</v>
      </c>
    </row>
    <row r="373" spans="2:23" x14ac:dyDescent="0.25">
      <c r="B373" s="31" t="s">
        <v>131</v>
      </c>
      <c r="C373" s="70">
        <v>0</v>
      </c>
      <c r="D373" s="70">
        <v>1</v>
      </c>
      <c r="E373" s="70">
        <v>1</v>
      </c>
      <c r="F373" s="70">
        <v>2</v>
      </c>
      <c r="G373" s="70">
        <v>246</v>
      </c>
      <c r="H373" s="70">
        <v>295</v>
      </c>
      <c r="I373" s="17"/>
      <c r="J373" s="17"/>
      <c r="K373" s="17"/>
      <c r="L373" s="17"/>
    </row>
    <row r="374" spans="2:23" x14ac:dyDescent="0.25">
      <c r="B374" s="31" t="s">
        <v>132</v>
      </c>
      <c r="C374" s="17"/>
      <c r="D374" s="17"/>
      <c r="E374" s="17"/>
      <c r="F374" s="17"/>
      <c r="G374" s="17"/>
      <c r="H374" s="17"/>
      <c r="I374" s="71">
        <v>380</v>
      </c>
      <c r="J374" s="71">
        <v>465</v>
      </c>
      <c r="K374" s="71">
        <v>550</v>
      </c>
      <c r="L374" s="71">
        <v>635</v>
      </c>
    </row>
    <row r="375" spans="2:23" x14ac:dyDescent="0.25">
      <c r="B375" s="17"/>
      <c r="C375" s="17"/>
      <c r="D375" s="17"/>
      <c r="E375" s="17"/>
      <c r="F375" s="17"/>
      <c r="G375" s="17"/>
      <c r="H375" s="17"/>
      <c r="I375" s="20"/>
      <c r="J375" s="20"/>
      <c r="K375" s="20"/>
      <c r="L375" s="20"/>
    </row>
    <row r="376" spans="2:23" x14ac:dyDescent="0.25">
      <c r="B376" s="31" t="s">
        <v>2</v>
      </c>
      <c r="C376" s="31">
        <v>2021</v>
      </c>
      <c r="D376" s="31">
        <f t="shared" ref="D376" si="213">+C376+1</f>
        <v>2022</v>
      </c>
      <c r="E376" s="31">
        <f t="shared" ref="E376" si="214">+D376+1</f>
        <v>2023</v>
      </c>
      <c r="F376" s="31">
        <f t="shared" ref="F376" si="215">+E376+1</f>
        <v>2024</v>
      </c>
      <c r="G376" s="31">
        <f t="shared" ref="G376" si="216">+F376+1</f>
        <v>2025</v>
      </c>
      <c r="H376" s="31">
        <f t="shared" ref="H376" si="217">+G376+1</f>
        <v>2026</v>
      </c>
      <c r="I376" s="31">
        <f t="shared" ref="I376" si="218">+H376+1</f>
        <v>2027</v>
      </c>
      <c r="J376" s="31">
        <f t="shared" ref="J376" si="219">+I376+1</f>
        <v>2028</v>
      </c>
      <c r="K376" s="31">
        <f t="shared" ref="K376" si="220">+J376+1</f>
        <v>2029</v>
      </c>
      <c r="L376" s="20"/>
    </row>
    <row r="377" spans="2:23" x14ac:dyDescent="0.25">
      <c r="B377" s="31" t="s">
        <v>133</v>
      </c>
      <c r="C377" s="22">
        <f>$C$370*(D373/$L$374)</f>
        <v>3.1701660792444707E-2</v>
      </c>
      <c r="D377" s="22">
        <f t="shared" ref="D377:G377" si="221">$C$370*(E373/$L$374)</f>
        <v>3.1701660792444707E-2</v>
      </c>
      <c r="E377" s="22">
        <f t="shared" si="221"/>
        <v>6.3403321584889413E-2</v>
      </c>
      <c r="F377" s="22">
        <f t="shared" si="221"/>
        <v>7.7986085549413975</v>
      </c>
      <c r="G377" s="22">
        <f t="shared" si="221"/>
        <v>9.351989933771188</v>
      </c>
      <c r="H377" s="22">
        <f>$C$370*(I374/$L$374)</f>
        <v>12.046631101128989</v>
      </c>
      <c r="I377" s="22">
        <f>$C$370*(J374/$L$374)</f>
        <v>14.741272268486789</v>
      </c>
      <c r="J377" s="22">
        <f t="shared" ref="J377" si="222">$C$370*(K374/$L$374)</f>
        <v>17.435913435844586</v>
      </c>
      <c r="K377" s="22">
        <f>$C$370*(L374/$L$374)</f>
        <v>20.130554603202388</v>
      </c>
      <c r="L377" s="20"/>
    </row>
    <row r="378" spans="2:23" x14ac:dyDescent="0.25">
      <c r="B378" s="17"/>
      <c r="C378" s="17"/>
      <c r="D378" s="17"/>
      <c r="E378" s="17"/>
      <c r="F378" s="17"/>
      <c r="G378" s="17"/>
      <c r="H378" s="17"/>
      <c r="I378" s="17"/>
      <c r="J378" s="17"/>
      <c r="K378" s="17"/>
      <c r="L378" s="20"/>
    </row>
    <row r="379" spans="2:23" x14ac:dyDescent="0.25">
      <c r="B379" s="17"/>
      <c r="C379" s="17"/>
      <c r="D379" s="17"/>
      <c r="E379" s="17"/>
      <c r="F379" s="17"/>
      <c r="G379" s="17"/>
      <c r="H379" s="17"/>
      <c r="I379" s="17"/>
      <c r="J379" s="17"/>
      <c r="K379" s="17"/>
      <c r="L379" s="17"/>
    </row>
    <row r="380" spans="2:23" x14ac:dyDescent="0.25">
      <c r="B380" s="31" t="s">
        <v>136</v>
      </c>
      <c r="C380" s="32" t="s">
        <v>3</v>
      </c>
      <c r="D380" s="32" t="s">
        <v>4</v>
      </c>
      <c r="E380" s="32" t="s">
        <v>5</v>
      </c>
      <c r="F380" s="32" t="s">
        <v>6</v>
      </c>
      <c r="G380" s="32" t="s">
        <v>7</v>
      </c>
      <c r="H380" s="32" t="s">
        <v>8</v>
      </c>
      <c r="I380" s="32" t="s">
        <v>9</v>
      </c>
      <c r="J380" s="21"/>
      <c r="K380" s="21"/>
      <c r="L380" s="17"/>
    </row>
    <row r="381" spans="2:23" x14ac:dyDescent="0.25">
      <c r="B381" s="31" t="s">
        <v>134</v>
      </c>
      <c r="C381" s="72">
        <v>6.8431445389790264</v>
      </c>
      <c r="D381" s="72">
        <v>50.758771825689728</v>
      </c>
      <c r="E381" s="72">
        <v>100</v>
      </c>
      <c r="F381" s="72">
        <v>100</v>
      </c>
      <c r="G381" s="72">
        <v>100</v>
      </c>
      <c r="H381" s="72">
        <v>100</v>
      </c>
      <c r="I381" s="72">
        <v>100</v>
      </c>
      <c r="J381" s="17"/>
      <c r="K381" s="17"/>
      <c r="L381" s="17"/>
    </row>
    <row r="382" spans="2:23" x14ac:dyDescent="0.25">
      <c r="B382" s="31" t="s">
        <v>133</v>
      </c>
      <c r="C382" s="38">
        <f>C381</f>
        <v>6.8431445389790264</v>
      </c>
      <c r="D382" s="38">
        <f t="shared" ref="D382:I382" si="223">D381</f>
        <v>50.758771825689728</v>
      </c>
      <c r="E382" s="38">
        <f t="shared" si="223"/>
        <v>100</v>
      </c>
      <c r="F382" s="38">
        <f t="shared" si="223"/>
        <v>100</v>
      </c>
      <c r="G382" s="38">
        <f t="shared" si="223"/>
        <v>100</v>
      </c>
      <c r="H382" s="38">
        <f t="shared" si="223"/>
        <v>100</v>
      </c>
      <c r="I382" s="38">
        <f t="shared" si="223"/>
        <v>100</v>
      </c>
      <c r="J382" s="17"/>
      <c r="K382" s="17"/>
      <c r="L382" s="17"/>
    </row>
    <row r="383" spans="2:23" x14ac:dyDescent="0.25">
      <c r="B383" s="17"/>
      <c r="C383" s="17"/>
      <c r="D383" s="17"/>
      <c r="E383" s="17"/>
      <c r="F383" s="17"/>
      <c r="G383" s="17"/>
      <c r="H383" s="17"/>
      <c r="I383" s="17"/>
      <c r="J383" s="17"/>
      <c r="K383" s="17"/>
      <c r="L383" s="17"/>
    </row>
    <row r="384" spans="2:23" x14ac:dyDescent="0.25">
      <c r="B384" s="17"/>
      <c r="C384" s="17"/>
      <c r="D384" s="17"/>
      <c r="E384" s="17"/>
      <c r="F384" s="17"/>
      <c r="G384" s="17"/>
      <c r="H384" s="17"/>
      <c r="I384" s="17"/>
      <c r="J384" s="17"/>
      <c r="K384" s="17"/>
      <c r="L384" s="17"/>
    </row>
    <row r="385" spans="2:12" x14ac:dyDescent="0.25">
      <c r="B385" s="33" t="s">
        <v>137</v>
      </c>
      <c r="C385" s="68" t="s">
        <v>130</v>
      </c>
      <c r="D385" s="68" t="s">
        <v>129</v>
      </c>
      <c r="E385" s="68" t="s">
        <v>28</v>
      </c>
      <c r="F385" s="17"/>
      <c r="G385" s="17"/>
      <c r="H385" s="17"/>
      <c r="I385" s="17"/>
      <c r="J385" s="17"/>
      <c r="K385" s="17"/>
      <c r="L385" s="17"/>
    </row>
    <row r="386" spans="2:12" x14ac:dyDescent="0.25">
      <c r="B386" s="33" t="s">
        <v>134</v>
      </c>
      <c r="C386" s="73">
        <v>858.68157894736839</v>
      </c>
      <c r="D386" s="74">
        <v>5202748.8593552597</v>
      </c>
      <c r="E386" s="53">
        <f>Indicatori!M16/CDF!L374</f>
        <v>8.1100616303228161</v>
      </c>
      <c r="F386" s="17"/>
      <c r="G386" s="17"/>
      <c r="H386" s="17"/>
      <c r="I386" s="17"/>
      <c r="J386" s="17"/>
      <c r="K386" s="17"/>
      <c r="L386" s="17"/>
    </row>
    <row r="387" spans="2:12" x14ac:dyDescent="0.25">
      <c r="B387" s="33" t="s">
        <v>133</v>
      </c>
      <c r="C387" s="22">
        <f>C386</f>
        <v>858.68157894736839</v>
      </c>
      <c r="D387" s="39">
        <f>D386</f>
        <v>5202748.8593552597</v>
      </c>
      <c r="E387" s="39">
        <f>E386</f>
        <v>8.1100616303228161</v>
      </c>
      <c r="F387" s="17"/>
      <c r="G387" s="17"/>
      <c r="H387" s="17"/>
      <c r="I387" s="17"/>
      <c r="J387" s="17"/>
      <c r="K387" s="17"/>
      <c r="L387" s="17"/>
    </row>
    <row r="388" spans="2:12" x14ac:dyDescent="0.25">
      <c r="B388" s="17"/>
      <c r="C388" s="17"/>
      <c r="D388" s="17"/>
      <c r="E388" s="17"/>
      <c r="F388" s="17"/>
      <c r="G388" s="17"/>
      <c r="H388" s="17"/>
      <c r="I388" s="17"/>
      <c r="J388" s="17"/>
      <c r="K388" s="17"/>
      <c r="L388" s="17"/>
    </row>
    <row r="389" spans="2:12" ht="14.4" thickBot="1" x14ac:dyDescent="0.3">
      <c r="L389" s="17"/>
    </row>
    <row r="390" spans="2:12" x14ac:dyDescent="0.25">
      <c r="B390" s="171" t="s">
        <v>26</v>
      </c>
      <c r="C390" s="172"/>
      <c r="F390" s="75" t="s">
        <v>103</v>
      </c>
    </row>
    <row r="391" spans="2:12" ht="15" customHeight="1" thickBot="1" x14ac:dyDescent="0.3">
      <c r="B391" s="51" t="s">
        <v>102</v>
      </c>
      <c r="C391" s="52" t="s">
        <v>101</v>
      </c>
      <c r="E391" s="75" t="s">
        <v>99</v>
      </c>
      <c r="F391" s="13" t="s">
        <v>100</v>
      </c>
    </row>
    <row r="394" spans="2:12" x14ac:dyDescent="0.25">
      <c r="B394" s="43" t="s">
        <v>138</v>
      </c>
      <c r="C394" s="43">
        <v>2021</v>
      </c>
      <c r="D394" s="43">
        <f t="shared" ref="D394" si="224">+C394+1</f>
        <v>2022</v>
      </c>
      <c r="E394" s="43">
        <f t="shared" ref="E394" si="225">+D394+1</f>
        <v>2023</v>
      </c>
      <c r="F394" s="43">
        <f t="shared" ref="F394" si="226">+E394+1</f>
        <v>2024</v>
      </c>
      <c r="G394" s="43">
        <f t="shared" ref="G394" si="227">+F394+1</f>
        <v>2025</v>
      </c>
      <c r="H394" s="43">
        <f t="shared" ref="H394" si="228">+G394+1</f>
        <v>2026</v>
      </c>
      <c r="I394" s="43">
        <f t="shared" ref="I394" si="229">+H394+1</f>
        <v>2027</v>
      </c>
      <c r="J394" s="43">
        <f t="shared" ref="J394" si="230">+I394+1</f>
        <v>2028</v>
      </c>
      <c r="K394" s="43">
        <f t="shared" ref="K394" si="231">+J394+1</f>
        <v>2029</v>
      </c>
    </row>
    <row r="395" spans="2:12" x14ac:dyDescent="0.25">
      <c r="B395" s="43" t="s">
        <v>133</v>
      </c>
      <c r="C395" s="58">
        <f>$E$387*C377</f>
        <v>0.25710242281031503</v>
      </c>
      <c r="D395" s="58">
        <f t="shared" ref="D395:K395" si="232">$E$387*D377</f>
        <v>0.25710242281031503</v>
      </c>
      <c r="E395" s="58">
        <f t="shared" si="232"/>
        <v>0.51420484562063007</v>
      </c>
      <c r="F395" s="58">
        <f t="shared" si="232"/>
        <v>63.247196011337493</v>
      </c>
      <c r="G395" s="58">
        <f t="shared" si="232"/>
        <v>75.845214729042922</v>
      </c>
      <c r="H395" s="58">
        <f t="shared" si="232"/>
        <v>97.698920667919708</v>
      </c>
      <c r="I395" s="58">
        <f>$E$387*I377</f>
        <v>119.55262660679648</v>
      </c>
      <c r="J395" s="58">
        <f t="shared" si="232"/>
        <v>141.40633254567325</v>
      </c>
      <c r="K395" s="58">
        <f t="shared" si="232"/>
        <v>163.26003848455002</v>
      </c>
    </row>
    <row r="398" spans="2:12" x14ac:dyDescent="0.25">
      <c r="B398" s="66" t="s">
        <v>102</v>
      </c>
      <c r="C398" s="66"/>
      <c r="D398" s="35"/>
      <c r="E398" s="35"/>
      <c r="F398" s="35"/>
      <c r="G398" s="35"/>
      <c r="H398" s="35"/>
      <c r="I398" s="35"/>
      <c r="J398" s="35"/>
      <c r="K398" s="35"/>
    </row>
    <row r="399" spans="2:12" x14ac:dyDescent="0.25">
      <c r="B399" s="43" t="s">
        <v>24</v>
      </c>
      <c r="C399" s="54">
        <f>F395</f>
        <v>63.247196011337493</v>
      </c>
    </row>
    <row r="400" spans="2:12" x14ac:dyDescent="0.25">
      <c r="B400" s="43" t="s">
        <v>25</v>
      </c>
      <c r="C400" s="54">
        <f>K395</f>
        <v>163.26003848455002</v>
      </c>
    </row>
    <row r="401" spans="1:31" x14ac:dyDescent="0.25">
      <c r="B401" s="17"/>
      <c r="C401" s="17"/>
      <c r="D401" s="17"/>
      <c r="E401" s="17"/>
      <c r="F401" s="17"/>
      <c r="G401" s="17"/>
      <c r="H401" s="17"/>
      <c r="I401" s="17"/>
      <c r="J401" s="17"/>
      <c r="K401" s="17"/>
      <c r="L401" s="17"/>
    </row>
    <row r="402" spans="1:31" x14ac:dyDescent="0.25">
      <c r="B402" s="17"/>
      <c r="C402" s="17"/>
      <c r="D402" s="17"/>
      <c r="E402" s="17"/>
      <c r="F402" s="17"/>
      <c r="G402" s="17"/>
      <c r="H402" s="17"/>
      <c r="I402" s="17"/>
      <c r="J402" s="17"/>
      <c r="K402" s="17"/>
      <c r="L402" s="17"/>
    </row>
    <row r="403" spans="1:31" x14ac:dyDescent="0.25">
      <c r="B403" s="17"/>
      <c r="C403" s="17"/>
      <c r="D403" s="17"/>
      <c r="E403" s="17"/>
      <c r="F403" s="17"/>
      <c r="G403" s="17"/>
      <c r="H403" s="17"/>
      <c r="I403" s="17"/>
      <c r="J403" s="17"/>
      <c r="K403" s="17"/>
      <c r="L403" s="17"/>
    </row>
    <row r="404" spans="1:31" x14ac:dyDescent="0.25">
      <c r="B404" s="17"/>
      <c r="C404" s="17"/>
      <c r="D404" s="17"/>
      <c r="E404" s="17"/>
      <c r="F404" s="17"/>
      <c r="G404" s="17"/>
      <c r="H404" s="17"/>
      <c r="I404" s="17"/>
      <c r="J404" s="17"/>
      <c r="K404" s="17"/>
      <c r="L404" s="17"/>
    </row>
    <row r="405" spans="1:31" x14ac:dyDescent="0.25">
      <c r="B405" s="17"/>
      <c r="C405" s="17"/>
      <c r="D405" s="17"/>
      <c r="E405" s="17"/>
      <c r="F405" s="17"/>
      <c r="G405" s="17"/>
      <c r="H405" s="17"/>
      <c r="I405" s="17"/>
      <c r="J405" s="17"/>
      <c r="K405" s="17"/>
      <c r="L405" s="17"/>
    </row>
    <row r="406" spans="1:31" x14ac:dyDescent="0.25">
      <c r="B406" s="17"/>
      <c r="C406" s="17"/>
      <c r="D406" s="17"/>
      <c r="E406" s="17"/>
      <c r="F406" s="17"/>
      <c r="G406" s="17"/>
      <c r="H406" s="17"/>
      <c r="I406" s="17"/>
      <c r="J406" s="17"/>
      <c r="K406" s="17"/>
      <c r="L406" s="17"/>
    </row>
    <row r="407" spans="1:31" x14ac:dyDescent="0.25">
      <c r="B407" s="17"/>
      <c r="C407" s="17"/>
      <c r="D407" s="17"/>
      <c r="E407" s="17"/>
      <c r="F407" s="17"/>
      <c r="G407" s="17"/>
      <c r="H407" s="17"/>
      <c r="I407" s="17"/>
      <c r="J407" s="17"/>
      <c r="K407" s="17"/>
      <c r="L407" s="17"/>
    </row>
    <row r="408" spans="1:31" x14ac:dyDescent="0.25">
      <c r="B408" s="17"/>
      <c r="C408" s="17"/>
      <c r="D408" s="17"/>
      <c r="E408" s="17"/>
      <c r="F408" s="17"/>
      <c r="G408" s="17"/>
      <c r="H408" s="17"/>
      <c r="I408" s="17"/>
      <c r="J408" s="17"/>
      <c r="K408" s="17"/>
      <c r="L408" s="17"/>
    </row>
    <row r="409" spans="1:31" x14ac:dyDescent="0.25">
      <c r="B409" s="17"/>
      <c r="C409" s="17"/>
      <c r="D409" s="17"/>
      <c r="E409" s="17"/>
      <c r="F409" s="17"/>
      <c r="G409" s="17"/>
      <c r="H409" s="17"/>
      <c r="I409" s="17"/>
      <c r="J409" s="17"/>
      <c r="K409" s="17"/>
      <c r="L409" s="17"/>
    </row>
    <row r="410" spans="1:31" x14ac:dyDescent="0.25">
      <c r="B410" s="17"/>
      <c r="C410" s="17"/>
      <c r="D410" s="17"/>
      <c r="E410" s="17"/>
      <c r="F410" s="17"/>
      <c r="G410" s="17"/>
      <c r="H410" s="17"/>
      <c r="I410" s="17"/>
      <c r="J410" s="17"/>
      <c r="K410" s="17"/>
      <c r="L410" s="17"/>
    </row>
    <row r="411" spans="1:31" x14ac:dyDescent="0.25">
      <c r="B411" s="17"/>
      <c r="C411" s="17"/>
      <c r="D411" s="17"/>
      <c r="E411" s="17"/>
      <c r="F411" s="17"/>
      <c r="G411" s="17"/>
      <c r="H411" s="17"/>
      <c r="I411" s="17"/>
      <c r="J411" s="17"/>
      <c r="K411" s="17"/>
      <c r="L411" s="17"/>
    </row>
    <row r="412" spans="1:31" x14ac:dyDescent="0.25">
      <c r="B412" s="17"/>
      <c r="C412" s="17"/>
      <c r="D412" s="17"/>
      <c r="E412" s="17"/>
      <c r="F412" s="17"/>
      <c r="G412" s="17"/>
      <c r="H412" s="17"/>
      <c r="I412" s="17"/>
      <c r="J412" s="17"/>
      <c r="K412" s="17"/>
      <c r="L412" s="17"/>
    </row>
    <row r="413" spans="1:31" ht="14.4" thickBot="1" x14ac:dyDescent="0.3">
      <c r="A413" s="14"/>
      <c r="B413" s="63"/>
      <c r="C413" s="63"/>
      <c r="D413" s="63"/>
      <c r="E413" s="63"/>
      <c r="F413" s="63"/>
      <c r="G413" s="63"/>
      <c r="H413" s="63"/>
      <c r="I413" s="63"/>
      <c r="J413" s="63"/>
      <c r="K413" s="63"/>
      <c r="L413" s="63"/>
      <c r="M413" s="14"/>
      <c r="N413" s="14"/>
      <c r="O413" s="14"/>
      <c r="P413" s="14"/>
      <c r="Q413" s="14"/>
      <c r="R413" s="14"/>
      <c r="S413" s="14"/>
      <c r="T413" s="14"/>
      <c r="U413" s="14"/>
      <c r="V413" s="14"/>
      <c r="W413" s="14"/>
      <c r="X413" s="14"/>
      <c r="Y413" s="14"/>
      <c r="Z413" s="14"/>
      <c r="AA413" s="14"/>
      <c r="AB413" s="14"/>
      <c r="AC413" s="14"/>
      <c r="AD413" s="14"/>
      <c r="AE413" s="14"/>
    </row>
    <row r="414" spans="1:31" ht="19.2" x14ac:dyDescent="0.35">
      <c r="A414" s="166">
        <v>9.1999999999999993</v>
      </c>
      <c r="B414" s="15" t="s">
        <v>104</v>
      </c>
      <c r="C414" s="17"/>
      <c r="D414" s="17"/>
      <c r="E414" s="17"/>
      <c r="F414" s="17"/>
      <c r="G414" s="17"/>
      <c r="H414" s="17"/>
      <c r="I414" s="17"/>
      <c r="J414" s="17"/>
      <c r="K414" s="17"/>
      <c r="L414" s="17"/>
    </row>
    <row r="415" spans="1:31" s="35" customFormat="1" ht="19.2" x14ac:dyDescent="0.35">
      <c r="A415" s="167"/>
      <c r="B415" s="37"/>
      <c r="C415" s="36"/>
      <c r="D415" s="36"/>
      <c r="E415" s="36"/>
      <c r="F415" s="36"/>
      <c r="G415" s="36"/>
      <c r="H415" s="36"/>
      <c r="I415" s="36"/>
      <c r="J415" s="36"/>
      <c r="K415" s="36"/>
      <c r="L415" s="36"/>
    </row>
    <row r="416" spans="1:31" x14ac:dyDescent="0.25">
      <c r="B416" s="67" t="s">
        <v>84</v>
      </c>
    </row>
    <row r="417" spans="1:31" ht="14.4" thickBot="1" x14ac:dyDescent="0.3">
      <c r="A417" s="14"/>
      <c r="B417" s="63"/>
      <c r="C417" s="63"/>
      <c r="D417" s="63"/>
      <c r="E417" s="63"/>
      <c r="F417" s="63"/>
      <c r="G417" s="63"/>
      <c r="H417" s="63"/>
      <c r="I417" s="63"/>
      <c r="J417" s="63"/>
      <c r="K417" s="63"/>
      <c r="L417" s="63"/>
      <c r="M417" s="14"/>
      <c r="N417" s="14"/>
      <c r="O417" s="14"/>
      <c r="P417" s="14"/>
      <c r="Q417" s="14"/>
      <c r="R417" s="14"/>
      <c r="S417" s="14"/>
      <c r="T417" s="14"/>
      <c r="U417" s="14"/>
      <c r="V417" s="14"/>
      <c r="W417" s="14"/>
      <c r="X417" s="14"/>
      <c r="Y417" s="14"/>
      <c r="Z417" s="14"/>
      <c r="AA417" s="14"/>
      <c r="AB417" s="14"/>
      <c r="AC417" s="14"/>
      <c r="AD417" s="14"/>
      <c r="AE417" s="14"/>
    </row>
    <row r="418" spans="1:31" ht="19.2" x14ac:dyDescent="0.35">
      <c r="A418" s="166">
        <v>9.3000000000000007</v>
      </c>
      <c r="B418" s="15" t="s">
        <v>105</v>
      </c>
      <c r="C418" s="17"/>
      <c r="D418" s="17"/>
      <c r="E418" s="17"/>
      <c r="F418" s="17"/>
      <c r="G418" s="17"/>
      <c r="H418" s="17"/>
      <c r="I418" s="17"/>
      <c r="J418" s="17"/>
      <c r="K418" s="17"/>
      <c r="L418" s="17"/>
    </row>
    <row r="419" spans="1:31" s="35" customFormat="1" ht="19.2" x14ac:dyDescent="0.35">
      <c r="A419" s="167"/>
      <c r="B419" s="37"/>
      <c r="C419" s="36"/>
      <c r="D419" s="36"/>
      <c r="E419" s="36"/>
      <c r="F419" s="36"/>
      <c r="G419" s="36"/>
      <c r="H419" s="36"/>
      <c r="I419" s="36"/>
      <c r="J419" s="36"/>
      <c r="K419" s="36"/>
      <c r="L419" s="36"/>
    </row>
    <row r="420" spans="1:31" x14ac:dyDescent="0.25">
      <c r="B420" s="67" t="s">
        <v>84</v>
      </c>
    </row>
  </sheetData>
  <mergeCells count="22">
    <mergeCell ref="A4:A5"/>
    <mergeCell ref="A94:A95"/>
    <mergeCell ref="A158:A159"/>
    <mergeCell ref="A248:A249"/>
    <mergeCell ref="A261:A262"/>
    <mergeCell ref="A50:A51"/>
    <mergeCell ref="A414:A415"/>
    <mergeCell ref="A418:A419"/>
    <mergeCell ref="A257:A258"/>
    <mergeCell ref="B317:AJ318"/>
    <mergeCell ref="B28:C28"/>
    <mergeCell ref="B118:C118"/>
    <mergeCell ref="A316:A317"/>
    <mergeCell ref="A322:A323"/>
    <mergeCell ref="B75:C75"/>
    <mergeCell ref="B183:C183"/>
    <mergeCell ref="A253:A254"/>
    <mergeCell ref="B285:C285"/>
    <mergeCell ref="A311:A312"/>
    <mergeCell ref="B346:C346"/>
    <mergeCell ref="B390:C390"/>
    <mergeCell ref="A366:A367"/>
  </mergeCells>
  <phoneticPr fontId="28" type="noConversion"/>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2B9C7-97D3-4965-89FE-8C0963B7B937}">
  <sheetPr>
    <tabColor rgb="FF002060"/>
  </sheetPr>
  <dimension ref="B2:Y17"/>
  <sheetViews>
    <sheetView workbookViewId="0">
      <selection activeCell="E21" sqref="E21"/>
    </sheetView>
  </sheetViews>
  <sheetFormatPr defaultRowHeight="14.4" x14ac:dyDescent="0.3"/>
  <cols>
    <col min="2" max="3" width="10" customWidth="1"/>
    <col min="4" max="4" width="12.33203125" customWidth="1"/>
    <col min="5" max="5" width="14.77734375" customWidth="1"/>
    <col min="6" max="25" width="13.77734375" customWidth="1"/>
  </cols>
  <sheetData>
    <row r="2" spans="2:25" ht="15" thickBot="1" x14ac:dyDescent="0.35">
      <c r="B2" s="79" t="s">
        <v>96</v>
      </c>
      <c r="C2" s="79"/>
    </row>
    <row r="3" spans="2:25" x14ac:dyDescent="0.3">
      <c r="B3" s="179" t="s">
        <v>20</v>
      </c>
      <c r="C3" s="180"/>
      <c r="D3" s="181"/>
      <c r="E3" s="182" t="s">
        <v>16</v>
      </c>
      <c r="F3" s="23" t="s">
        <v>11</v>
      </c>
      <c r="G3" s="24"/>
      <c r="H3" s="24"/>
      <c r="I3" s="25"/>
      <c r="J3" s="26" t="s">
        <v>12</v>
      </c>
      <c r="K3" s="24"/>
      <c r="L3" s="24"/>
      <c r="M3" s="25"/>
      <c r="N3" s="23" t="s">
        <v>13</v>
      </c>
      <c r="O3" s="24"/>
      <c r="P3" s="24"/>
      <c r="Q3" s="25"/>
      <c r="R3" s="23" t="s">
        <v>14</v>
      </c>
      <c r="S3" s="24"/>
      <c r="T3" s="24"/>
      <c r="U3" s="25"/>
      <c r="V3" s="23" t="s">
        <v>15</v>
      </c>
      <c r="W3" s="24"/>
      <c r="X3" s="24"/>
      <c r="Y3" s="25"/>
    </row>
    <row r="4" spans="2:25" ht="15" thickBot="1" x14ac:dyDescent="0.35">
      <c r="B4" s="34" t="s">
        <v>19</v>
      </c>
      <c r="C4" s="149" t="s">
        <v>126</v>
      </c>
      <c r="D4" s="99" t="s">
        <v>10</v>
      </c>
      <c r="E4" s="183"/>
      <c r="F4" s="90">
        <v>2020</v>
      </c>
      <c r="G4" s="91">
        <v>2021</v>
      </c>
      <c r="H4" s="91">
        <v>2022</v>
      </c>
      <c r="I4" s="92">
        <v>2023</v>
      </c>
      <c r="J4" s="30">
        <v>2020</v>
      </c>
      <c r="K4" s="28">
        <v>2021</v>
      </c>
      <c r="L4" s="28">
        <v>2022</v>
      </c>
      <c r="M4" s="29">
        <v>2023</v>
      </c>
      <c r="N4" s="27">
        <v>2020</v>
      </c>
      <c r="O4" s="28">
        <v>2021</v>
      </c>
      <c r="P4" s="28">
        <v>2022</v>
      </c>
      <c r="Q4" s="29">
        <v>2023</v>
      </c>
      <c r="R4" s="27">
        <v>2020</v>
      </c>
      <c r="S4" s="28">
        <v>2021</v>
      </c>
      <c r="T4" s="28">
        <v>2022</v>
      </c>
      <c r="U4" s="29">
        <v>2023</v>
      </c>
      <c r="V4" s="27">
        <v>2020</v>
      </c>
      <c r="W4" s="28">
        <v>2021</v>
      </c>
      <c r="X4" s="28">
        <v>2022</v>
      </c>
      <c r="Y4" s="29">
        <v>2023</v>
      </c>
    </row>
    <row r="5" spans="2:25" ht="15" thickBot="1" x14ac:dyDescent="0.35">
      <c r="B5" s="84" t="s">
        <v>36</v>
      </c>
      <c r="C5" s="150">
        <v>1</v>
      </c>
      <c r="D5" s="131" t="s">
        <v>18</v>
      </c>
      <c r="E5" s="125">
        <v>84116</v>
      </c>
      <c r="F5" s="85">
        <f>J5/$E$5</f>
        <v>8.8362659265022458E-2</v>
      </c>
      <c r="G5" s="85">
        <f t="shared" ref="G5:I5" si="0">K5/$E$5</f>
        <v>0.13091252649253193</v>
      </c>
      <c r="H5" s="85">
        <f t="shared" si="0"/>
        <v>0.14827962324405533</v>
      </c>
      <c r="I5" s="85">
        <f t="shared" si="0"/>
        <v>0.1519106633723136</v>
      </c>
      <c r="J5" s="8">
        <v>7432.7134467366295</v>
      </c>
      <c r="K5" s="6">
        <v>11011.838078445817</v>
      </c>
      <c r="L5" s="6">
        <v>12472.688788796959</v>
      </c>
      <c r="M5" s="40">
        <v>12778.117360225531</v>
      </c>
      <c r="N5" s="8">
        <v>2138</v>
      </c>
      <c r="O5" s="6">
        <v>2138</v>
      </c>
      <c r="P5" s="6">
        <v>2138</v>
      </c>
      <c r="Q5" s="40">
        <v>2138</v>
      </c>
      <c r="R5" s="8">
        <v>5199.3996251515673</v>
      </c>
      <c r="S5" s="6">
        <v>8473.095685432183</v>
      </c>
      <c r="T5" s="6">
        <v>9628.5178243547543</v>
      </c>
      <c r="U5" s="40">
        <v>9628.5178243547543</v>
      </c>
      <c r="V5" s="8">
        <v>95.313821585062342</v>
      </c>
      <c r="W5" s="6">
        <v>400.74239301363372</v>
      </c>
      <c r="X5" s="6">
        <v>706.1709644422051</v>
      </c>
      <c r="Y5" s="7">
        <v>1011.5995358707764</v>
      </c>
    </row>
    <row r="6" spans="2:25" x14ac:dyDescent="0.3">
      <c r="B6" s="110" t="s">
        <v>36</v>
      </c>
      <c r="C6" s="151">
        <v>2</v>
      </c>
      <c r="D6" s="132" t="s">
        <v>18</v>
      </c>
      <c r="E6" s="126">
        <v>98317</v>
      </c>
      <c r="F6" s="111">
        <f>J6/$E$6</f>
        <v>0.11580195327842026</v>
      </c>
      <c r="G6" s="111">
        <f t="shared" ref="G6:I6" si="1">K6/$E$6</f>
        <v>0.15962466747943971</v>
      </c>
      <c r="H6" s="111">
        <f t="shared" si="1"/>
        <v>0.16940086759403503</v>
      </c>
      <c r="I6" s="111">
        <f t="shared" si="1"/>
        <v>0.17107572206138721</v>
      </c>
      <c r="J6" s="8">
        <v>11385.300640474445</v>
      </c>
      <c r="K6" s="6">
        <v>15693.818432576074</v>
      </c>
      <c r="L6" s="6">
        <v>16654.985099242742</v>
      </c>
      <c r="M6" s="40">
        <v>16819.651765909406</v>
      </c>
      <c r="N6" s="8">
        <v>494</v>
      </c>
      <c r="O6" s="6">
        <v>494</v>
      </c>
      <c r="P6" s="6">
        <v>494</v>
      </c>
      <c r="Q6" s="40">
        <v>494</v>
      </c>
      <c r="R6" s="8">
        <v>10865.671782449754</v>
      </c>
      <c r="S6" s="6">
        <v>15071.674142452617</v>
      </c>
      <c r="T6" s="6">
        <v>15868.174142452617</v>
      </c>
      <c r="U6" s="40">
        <v>15868.174142452617</v>
      </c>
      <c r="V6" s="8">
        <v>25.628858024691361</v>
      </c>
      <c r="W6" s="6">
        <v>128.14429012345681</v>
      </c>
      <c r="X6" s="6">
        <v>292.81095679012356</v>
      </c>
      <c r="Y6" s="7">
        <v>457.47762345679024</v>
      </c>
    </row>
    <row r="7" spans="2:25" ht="15" thickBot="1" x14ac:dyDescent="0.35">
      <c r="B7" s="97" t="s">
        <v>36</v>
      </c>
      <c r="C7" s="152">
        <v>2</v>
      </c>
      <c r="D7" s="133" t="s">
        <v>31</v>
      </c>
      <c r="E7" s="127">
        <v>3700</v>
      </c>
      <c r="F7" s="82">
        <f>J7/$E$7</f>
        <v>0.38006147779620425</v>
      </c>
      <c r="G7" s="82">
        <f t="shared" ref="G7:I7" si="2">K7/$E$7</f>
        <v>0.47269620979001464</v>
      </c>
      <c r="H7" s="82">
        <f t="shared" si="2"/>
        <v>0.5136872007810056</v>
      </c>
      <c r="I7" s="82">
        <f t="shared" si="2"/>
        <v>0.55467819177199662</v>
      </c>
      <c r="J7" s="11">
        <v>1406.2274678459557</v>
      </c>
      <c r="K7" s="9">
        <v>1748.9759762230542</v>
      </c>
      <c r="L7" s="9">
        <v>1900.6426428897207</v>
      </c>
      <c r="M7" s="41">
        <v>2052.3093095563877</v>
      </c>
      <c r="N7" s="11">
        <v>455</v>
      </c>
      <c r="O7" s="9">
        <v>455</v>
      </c>
      <c r="P7" s="9">
        <v>455</v>
      </c>
      <c r="Q7" s="41">
        <v>455</v>
      </c>
      <c r="R7" s="11">
        <v>927.62194071795068</v>
      </c>
      <c r="S7" s="9">
        <v>1175.9483405830281</v>
      </c>
      <c r="T7" s="9">
        <v>1175.9483405830281</v>
      </c>
      <c r="U7" s="41">
        <v>1175.9483405830281</v>
      </c>
      <c r="V7" s="11">
        <v>23.605527128005203</v>
      </c>
      <c r="W7" s="9">
        <v>118.02763564002602</v>
      </c>
      <c r="X7" s="9">
        <v>269.69430230669275</v>
      </c>
      <c r="Y7" s="10">
        <v>421.36096897335943</v>
      </c>
    </row>
    <row r="8" spans="2:25" x14ac:dyDescent="0.3">
      <c r="B8" s="83" t="s">
        <v>54</v>
      </c>
      <c r="C8" s="153">
        <v>6</v>
      </c>
      <c r="D8" s="134" t="s">
        <v>18</v>
      </c>
      <c r="E8" s="128">
        <v>50088</v>
      </c>
      <c r="F8" s="81">
        <f>J8/$E$8</f>
        <v>0.44719362943986035</v>
      </c>
      <c r="G8" s="81">
        <f t="shared" ref="G8:I8" si="3">K8/$E$8</f>
        <v>0.50734930863986116</v>
      </c>
      <c r="H8" s="81">
        <f t="shared" si="3"/>
        <v>0.50746146457874197</v>
      </c>
      <c r="I8" s="81">
        <f t="shared" si="3"/>
        <v>0.50746146457874197</v>
      </c>
      <c r="J8" s="94">
        <v>22399.034511383725</v>
      </c>
      <c r="K8" s="93">
        <v>25412.112171153363</v>
      </c>
      <c r="L8" s="93">
        <v>25417.729837820028</v>
      </c>
      <c r="M8" s="96">
        <v>25417.729837820028</v>
      </c>
      <c r="N8" s="94">
        <v>0</v>
      </c>
      <c r="O8" s="93">
        <v>0</v>
      </c>
      <c r="P8" s="93">
        <v>0</v>
      </c>
      <c r="Q8" s="96">
        <v>0</v>
      </c>
      <c r="R8" s="94">
        <v>22399.034511383725</v>
      </c>
      <c r="S8" s="93">
        <v>25412.112171153363</v>
      </c>
      <c r="T8" s="93">
        <v>25417.729837820028</v>
      </c>
      <c r="U8" s="96">
        <v>25417.729837820028</v>
      </c>
      <c r="V8" s="94">
        <v>0</v>
      </c>
      <c r="W8" s="93">
        <v>0</v>
      </c>
      <c r="X8" s="93">
        <v>0</v>
      </c>
      <c r="Y8" s="95">
        <v>0</v>
      </c>
    </row>
    <row r="9" spans="2:25" ht="15" thickBot="1" x14ac:dyDescent="0.35">
      <c r="B9" s="80" t="s">
        <v>54</v>
      </c>
      <c r="C9" s="154">
        <v>6</v>
      </c>
      <c r="D9" s="133" t="s">
        <v>31</v>
      </c>
      <c r="E9" s="127">
        <v>5359</v>
      </c>
      <c r="F9" s="82">
        <f>J9/$E$9</f>
        <v>0.53247640174719213</v>
      </c>
      <c r="G9" s="82">
        <f t="shared" ref="G9:I9" si="4">K9/$E$9</f>
        <v>0.60410416541904155</v>
      </c>
      <c r="H9" s="82">
        <f t="shared" si="4"/>
        <v>0.6042377102346167</v>
      </c>
      <c r="I9" s="82">
        <f t="shared" si="4"/>
        <v>0.6042377102346167</v>
      </c>
      <c r="J9" s="11">
        <v>2853.5410369632027</v>
      </c>
      <c r="K9" s="9">
        <v>3237.3942224806437</v>
      </c>
      <c r="L9" s="9">
        <v>3238.1098891473107</v>
      </c>
      <c r="M9" s="41">
        <v>3238.1098891473107</v>
      </c>
      <c r="N9" s="11">
        <v>0</v>
      </c>
      <c r="O9" s="9">
        <v>0</v>
      </c>
      <c r="P9" s="9">
        <v>0</v>
      </c>
      <c r="Q9" s="41">
        <v>0</v>
      </c>
      <c r="R9" s="11">
        <v>2853.5410369632027</v>
      </c>
      <c r="S9" s="9">
        <v>3237.3942224806437</v>
      </c>
      <c r="T9" s="9">
        <v>3238.1098891473107</v>
      </c>
      <c r="U9" s="41">
        <v>3238.1098891473107</v>
      </c>
      <c r="V9" s="11">
        <v>0</v>
      </c>
      <c r="W9" s="9">
        <v>0</v>
      </c>
      <c r="X9" s="9">
        <v>0</v>
      </c>
      <c r="Y9" s="10">
        <v>0</v>
      </c>
    </row>
    <row r="10" spans="2:25" x14ac:dyDescent="0.3">
      <c r="B10" s="84" t="s">
        <v>55</v>
      </c>
      <c r="C10" s="150">
        <v>6</v>
      </c>
      <c r="D10" s="131" t="s">
        <v>18</v>
      </c>
      <c r="E10" s="125">
        <v>142000</v>
      </c>
      <c r="F10" s="85">
        <f>J10/$E$10</f>
        <v>0.30461157414097706</v>
      </c>
      <c r="G10" s="85">
        <f t="shared" ref="G10:I10" si="5">K10/$E$10</f>
        <v>0.36688927200387472</v>
      </c>
      <c r="H10" s="85">
        <f t="shared" si="5"/>
        <v>0.37495221421061126</v>
      </c>
      <c r="I10" s="85">
        <f t="shared" si="5"/>
        <v>0.38903078365142996</v>
      </c>
      <c r="J10" s="106">
        <v>43254.84352801874</v>
      </c>
      <c r="K10" s="107">
        <v>52098.276624550213</v>
      </c>
      <c r="L10" s="107">
        <v>53243.214417906798</v>
      </c>
      <c r="M10" s="108">
        <v>55242.371278503051</v>
      </c>
      <c r="N10" s="106">
        <v>1873.3440000000001</v>
      </c>
      <c r="O10" s="107">
        <v>1873.3440000000001</v>
      </c>
      <c r="P10" s="107">
        <v>1873.3440000000001</v>
      </c>
      <c r="Q10" s="108">
        <v>1873.3440000000001</v>
      </c>
      <c r="R10" s="106">
        <v>41381.499528018743</v>
      </c>
      <c r="S10" s="107">
        <v>49939.33878732218</v>
      </c>
      <c r="T10" s="107">
        <v>49941.90123176662</v>
      </c>
      <c r="U10" s="108">
        <v>49941.90123176662</v>
      </c>
      <c r="V10" s="106">
        <v>0</v>
      </c>
      <c r="W10" s="107">
        <v>285.59383722803591</v>
      </c>
      <c r="X10" s="107">
        <v>1427.9691861401795</v>
      </c>
      <c r="Y10" s="109">
        <v>3427.1260467364305</v>
      </c>
    </row>
    <row r="11" spans="2:25" ht="15" thickBot="1" x14ac:dyDescent="0.35">
      <c r="B11" s="80" t="s">
        <v>55</v>
      </c>
      <c r="C11" s="154">
        <v>6</v>
      </c>
      <c r="D11" s="133" t="s">
        <v>18</v>
      </c>
      <c r="E11" s="127">
        <v>15179</v>
      </c>
      <c r="F11" s="82">
        <f>J11/$E$11</f>
        <v>0.33705403925235111</v>
      </c>
      <c r="G11" s="82">
        <f t="shared" ref="G11:I11" si="6">K11/$E$11</f>
        <v>0.4061598557544569</v>
      </c>
      <c r="H11" s="82">
        <f t="shared" si="6"/>
        <v>0.41576919562146847</v>
      </c>
      <c r="I11" s="82">
        <f t="shared" si="6"/>
        <v>0.43254790432722101</v>
      </c>
      <c r="J11" s="11">
        <v>5116.1432618114377</v>
      </c>
      <c r="K11" s="9">
        <v>6165.1004504969014</v>
      </c>
      <c r="L11" s="9">
        <v>6310.96062033827</v>
      </c>
      <c r="M11" s="41">
        <v>6565.6446397828877</v>
      </c>
      <c r="N11" s="11">
        <v>238.65600000000001</v>
      </c>
      <c r="O11" s="9">
        <v>238.65600000000001</v>
      </c>
      <c r="P11" s="9">
        <v>238.65600000000001</v>
      </c>
      <c r="Q11" s="41">
        <v>238.65600000000001</v>
      </c>
      <c r="R11" s="11">
        <v>4877.4872618114377</v>
      </c>
      <c r="S11" s="9">
        <v>5890.0610191476699</v>
      </c>
      <c r="T11" s="9">
        <v>5890.3874635921138</v>
      </c>
      <c r="U11" s="41">
        <v>5890.3874635921138</v>
      </c>
      <c r="V11" s="11">
        <v>0</v>
      </c>
      <c r="W11" s="9">
        <v>36.383431349231181</v>
      </c>
      <c r="X11" s="9">
        <v>181.91715674615591</v>
      </c>
      <c r="Y11" s="10">
        <v>436.60117619077414</v>
      </c>
    </row>
    <row r="12" spans="2:25" ht="15" thickBot="1" x14ac:dyDescent="0.35">
      <c r="B12" s="114" t="s">
        <v>56</v>
      </c>
      <c r="C12" s="155">
        <v>6</v>
      </c>
      <c r="D12" s="135" t="s">
        <v>18</v>
      </c>
      <c r="E12" s="129">
        <v>49247</v>
      </c>
      <c r="F12" s="115">
        <f>J12/$E$12</f>
        <v>2.9897627783404372</v>
      </c>
      <c r="G12" s="115">
        <f t="shared" ref="G12:I12" si="7">K12/$E$12</f>
        <v>3.1824451439114982</v>
      </c>
      <c r="H12" s="115">
        <f t="shared" si="7"/>
        <v>3.182848101339248</v>
      </c>
      <c r="I12" s="115">
        <f t="shared" si="7"/>
        <v>3.182848101339248</v>
      </c>
      <c r="J12" s="117">
        <v>147236.84754493152</v>
      </c>
      <c r="K12" s="118">
        <v>156725.87600220955</v>
      </c>
      <c r="L12" s="118">
        <v>156745.72044665396</v>
      </c>
      <c r="M12" s="119">
        <v>156745.72044665396</v>
      </c>
      <c r="N12" s="117">
        <v>77123</v>
      </c>
      <c r="O12" s="118">
        <v>77123</v>
      </c>
      <c r="P12" s="118">
        <v>77123</v>
      </c>
      <c r="Q12" s="119">
        <v>77123</v>
      </c>
      <c r="R12" s="117">
        <v>70113.84754493153</v>
      </c>
      <c r="S12" s="118">
        <v>79602.876002209538</v>
      </c>
      <c r="T12" s="118">
        <v>79622.72044665397</v>
      </c>
      <c r="U12" s="119">
        <v>79622.72044665397</v>
      </c>
      <c r="V12" s="117">
        <v>0</v>
      </c>
      <c r="W12" s="118">
        <v>0</v>
      </c>
      <c r="X12" s="118">
        <v>0</v>
      </c>
      <c r="Y12" s="120">
        <v>0</v>
      </c>
    </row>
    <row r="13" spans="2:25" ht="15" thickBot="1" x14ac:dyDescent="0.35">
      <c r="B13" s="97" t="s">
        <v>72</v>
      </c>
      <c r="C13" s="152">
        <v>6</v>
      </c>
      <c r="D13" s="136" t="s">
        <v>18</v>
      </c>
      <c r="E13" s="130">
        <v>36465</v>
      </c>
      <c r="F13" s="98">
        <f>J13/$E$13</f>
        <v>0.35783347793113701</v>
      </c>
      <c r="G13" s="98">
        <f t="shared" ref="G13:I13" si="8">K13/$E$13</f>
        <v>0.46713809091124053</v>
      </c>
      <c r="H13" s="98">
        <f t="shared" si="8"/>
        <v>0.4680090729688528</v>
      </c>
      <c r="I13" s="98">
        <f t="shared" si="8"/>
        <v>0.4680090729688528</v>
      </c>
      <c r="J13" s="89">
        <v>13048.397772758912</v>
      </c>
      <c r="K13" s="86">
        <v>17034.190485078387</v>
      </c>
      <c r="L13" s="86">
        <v>17065.950845809217</v>
      </c>
      <c r="M13" s="87">
        <v>17065.950845809217</v>
      </c>
      <c r="N13" s="89">
        <v>0</v>
      </c>
      <c r="O13" s="86">
        <v>0</v>
      </c>
      <c r="P13" s="86">
        <v>0</v>
      </c>
      <c r="Q13" s="87">
        <v>0</v>
      </c>
      <c r="R13" s="89">
        <v>13048.397772758912</v>
      </c>
      <c r="S13" s="86">
        <v>17034.190485078387</v>
      </c>
      <c r="T13" s="86">
        <v>17065.950845809217</v>
      </c>
      <c r="U13" s="87">
        <v>17065.950845809217</v>
      </c>
      <c r="V13" s="89">
        <v>0</v>
      </c>
      <c r="W13" s="86">
        <v>0</v>
      </c>
      <c r="X13" s="86">
        <v>0</v>
      </c>
      <c r="Y13" s="88">
        <v>0</v>
      </c>
    </row>
    <row r="14" spans="2:25" x14ac:dyDescent="0.3">
      <c r="B14" s="84" t="s">
        <v>83</v>
      </c>
      <c r="C14" s="150">
        <v>3</v>
      </c>
      <c r="D14" s="131" t="s">
        <v>18</v>
      </c>
      <c r="E14" s="125">
        <v>187280</v>
      </c>
      <c r="F14" s="85">
        <f>J14/$E$14</f>
        <v>4.6962345054182544</v>
      </c>
      <c r="G14" s="85">
        <f t="shared" ref="G14:I14" si="9">K14/$E$14</f>
        <v>5.8549763282739855</v>
      </c>
      <c r="H14" s="85">
        <f t="shared" si="9"/>
        <v>5.8837402357265107</v>
      </c>
      <c r="I14" s="85">
        <f t="shared" si="9"/>
        <v>5.9079059399470344</v>
      </c>
      <c r="J14" s="106">
        <v>879510.79817473062</v>
      </c>
      <c r="K14" s="107">
        <v>1096519.966759152</v>
      </c>
      <c r="L14" s="107">
        <v>1101906.8713468609</v>
      </c>
      <c r="M14" s="108">
        <v>1106432.6244332807</v>
      </c>
      <c r="N14" s="106">
        <v>16663</v>
      </c>
      <c r="O14" s="107">
        <v>16663</v>
      </c>
      <c r="P14" s="107">
        <v>16663</v>
      </c>
      <c r="Q14" s="108">
        <v>16663</v>
      </c>
      <c r="R14" s="106">
        <v>862398.71240676369</v>
      </c>
      <c r="S14" s="107">
        <v>1077354.9174804788</v>
      </c>
      <c r="T14" s="107">
        <v>1078835.3156214766</v>
      </c>
      <c r="U14" s="108">
        <v>1078835.3156214766</v>
      </c>
      <c r="V14" s="106">
        <v>449.08576796697389</v>
      </c>
      <c r="W14" s="107">
        <v>2502.0492786731402</v>
      </c>
      <c r="X14" s="107">
        <v>6408.5557253842471</v>
      </c>
      <c r="Y14" s="109">
        <v>10934.308811804</v>
      </c>
    </row>
    <row r="15" spans="2:25" ht="15" thickBot="1" x14ac:dyDescent="0.35">
      <c r="B15" s="80" t="s">
        <v>83</v>
      </c>
      <c r="C15" s="154">
        <v>3</v>
      </c>
      <c r="D15" s="133" t="s">
        <v>31</v>
      </c>
      <c r="E15" s="127">
        <v>4293</v>
      </c>
      <c r="F15" s="141">
        <f>J15/$E$15</f>
        <v>0.16824623582456211</v>
      </c>
      <c r="G15" s="142">
        <f t="shared" ref="G15:I15" si="10">K15/$E$15</f>
        <v>0.18940657784611184</v>
      </c>
      <c r="H15" s="142">
        <f t="shared" si="10"/>
        <v>0.21893621975449024</v>
      </c>
      <c r="I15" s="143">
        <f t="shared" si="10"/>
        <v>0.25126562191074231</v>
      </c>
      <c r="J15" s="11">
        <v>722.28109039484514</v>
      </c>
      <c r="K15" s="9">
        <v>813.12243869335816</v>
      </c>
      <c r="L15" s="9">
        <v>939.89319140602663</v>
      </c>
      <c r="M15" s="41">
        <v>1078.6833148628168</v>
      </c>
      <c r="N15" s="11">
        <v>511</v>
      </c>
      <c r="O15" s="9">
        <v>511</v>
      </c>
      <c r="P15" s="9">
        <v>511</v>
      </c>
      <c r="Q15" s="41">
        <v>511</v>
      </c>
      <c r="R15" s="11">
        <v>197.50909090909084</v>
      </c>
      <c r="S15" s="9">
        <v>225.3927272727272</v>
      </c>
      <c r="T15" s="9">
        <v>232.36363636363629</v>
      </c>
      <c r="U15" s="41">
        <v>232.36363636363629</v>
      </c>
      <c r="V15" s="11">
        <v>13.771999485754288</v>
      </c>
      <c r="W15" s="9">
        <v>76.729711420631034</v>
      </c>
      <c r="X15" s="9">
        <v>196.5295550423904</v>
      </c>
      <c r="Y15" s="10">
        <v>335.3196784991805</v>
      </c>
    </row>
    <row r="16" spans="2:25" ht="15" thickBot="1" x14ac:dyDescent="0.35">
      <c r="B16" s="80" t="s">
        <v>94</v>
      </c>
      <c r="C16" s="154">
        <v>3</v>
      </c>
      <c r="D16" s="133" t="s">
        <v>18</v>
      </c>
      <c r="E16" s="139">
        <v>1066</v>
      </c>
      <c r="F16" s="156">
        <f>J16/$E$16</f>
        <v>3.5749699437980214</v>
      </c>
      <c r="G16" s="157">
        <f t="shared" ref="G16:I16" si="11">K16/$E$16</f>
        <v>4.7827300599460019</v>
      </c>
      <c r="H16" s="157">
        <f t="shared" si="11"/>
        <v>4.8310404645919212</v>
      </c>
      <c r="I16" s="158">
        <f t="shared" si="11"/>
        <v>4.8310404645919212</v>
      </c>
      <c r="J16" s="140">
        <v>3810.917960088691</v>
      </c>
      <c r="K16" s="9">
        <v>5098.3902439024378</v>
      </c>
      <c r="L16" s="9">
        <v>5149.8891352549881</v>
      </c>
      <c r="M16" s="41">
        <v>5149.8891352549881</v>
      </c>
      <c r="N16" s="11">
        <v>0</v>
      </c>
      <c r="O16" s="9">
        <v>0</v>
      </c>
      <c r="P16" s="9">
        <v>0</v>
      </c>
      <c r="Q16" s="41">
        <v>0</v>
      </c>
      <c r="R16" s="11">
        <v>3810.917960088691</v>
      </c>
      <c r="S16" s="9">
        <v>5098.3902439024378</v>
      </c>
      <c r="T16" s="9">
        <v>5149.8891352549881</v>
      </c>
      <c r="U16" s="41">
        <v>5149.8891352549881</v>
      </c>
      <c r="V16" s="11">
        <v>0</v>
      </c>
      <c r="W16" s="9">
        <v>0</v>
      </c>
      <c r="X16" s="9">
        <v>0</v>
      </c>
      <c r="Y16" s="10">
        <v>0</v>
      </c>
    </row>
    <row r="17" spans="2:25" ht="15" thickBot="1" x14ac:dyDescent="0.35">
      <c r="B17" s="80" t="s">
        <v>101</v>
      </c>
      <c r="C17" s="154">
        <v>6</v>
      </c>
      <c r="D17" s="133" t="s">
        <v>18</v>
      </c>
      <c r="E17" s="139">
        <v>3481</v>
      </c>
      <c r="F17" s="144">
        <f>J17/$E$17</f>
        <v>0.67367392819600613</v>
      </c>
      <c r="G17" s="116">
        <f t="shared" ref="G17:I17" si="12">K17/$E$17</f>
        <v>0.85092122418042515</v>
      </c>
      <c r="H17" s="116">
        <f t="shared" si="12"/>
        <v>0.89848792819163403</v>
      </c>
      <c r="I17" s="145">
        <f t="shared" si="12"/>
        <v>0.89848792819163403</v>
      </c>
      <c r="J17" s="140">
        <v>2345.0589440502972</v>
      </c>
      <c r="K17" s="9">
        <v>2962.05678137206</v>
      </c>
      <c r="L17" s="9">
        <v>3127.6364780350782</v>
      </c>
      <c r="M17" s="41">
        <v>3127.6364780350782</v>
      </c>
      <c r="N17" s="11">
        <v>0</v>
      </c>
      <c r="O17" s="9">
        <v>0</v>
      </c>
      <c r="P17" s="9">
        <v>0</v>
      </c>
      <c r="Q17" s="41">
        <v>0</v>
      </c>
      <c r="R17" s="11">
        <v>2345.0589440502972</v>
      </c>
      <c r="S17" s="9">
        <v>2962.05678137206</v>
      </c>
      <c r="T17" s="9">
        <v>3127.6364780350782</v>
      </c>
      <c r="U17" s="41">
        <v>3127.6364780350782</v>
      </c>
      <c r="V17" s="11">
        <v>0</v>
      </c>
      <c r="W17" s="9">
        <v>0</v>
      </c>
      <c r="X17" s="9">
        <v>0</v>
      </c>
      <c r="Y17" s="10">
        <v>0</v>
      </c>
    </row>
  </sheetData>
  <mergeCells count="2">
    <mergeCell ref="B3:D3"/>
    <mergeCell ref="E3:E4"/>
  </mergeCells>
  <phoneticPr fontId="2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C9A42-F3DD-4A3F-B7BC-084673F61EBF}">
  <dimension ref="C2:F13"/>
  <sheetViews>
    <sheetView workbookViewId="0">
      <selection activeCell="K8" sqref="K8"/>
    </sheetView>
  </sheetViews>
  <sheetFormatPr defaultRowHeight="14.4" x14ac:dyDescent="0.3"/>
  <cols>
    <col min="3" max="3" width="7.6640625" customWidth="1"/>
    <col min="4" max="4" width="28.6640625" customWidth="1"/>
    <col min="5" max="5" width="44.5546875" customWidth="1"/>
  </cols>
  <sheetData>
    <row r="2" spans="3:6" ht="15" thickBot="1" x14ac:dyDescent="0.35"/>
    <row r="3" spans="3:6" ht="27" thickBot="1" x14ac:dyDescent="0.35">
      <c r="C3" s="5" t="s">
        <v>23</v>
      </c>
      <c r="D3" s="101" t="s">
        <v>21</v>
      </c>
      <c r="E3" s="102" t="s">
        <v>22</v>
      </c>
      <c r="F3" s="102" t="s">
        <v>32</v>
      </c>
    </row>
    <row r="4" spans="3:6" ht="40.200000000000003" thickBot="1" x14ac:dyDescent="0.35">
      <c r="C4" s="1">
        <v>1</v>
      </c>
      <c r="D4" s="2" t="s">
        <v>107</v>
      </c>
      <c r="E4" s="2" t="s">
        <v>108</v>
      </c>
      <c r="F4" s="103" t="s">
        <v>109</v>
      </c>
    </row>
    <row r="5" spans="3:6" ht="53.4" thickBot="1" x14ac:dyDescent="0.35">
      <c r="C5" s="3">
        <v>2</v>
      </c>
      <c r="D5" s="4" t="s">
        <v>110</v>
      </c>
      <c r="E5" s="4" t="s">
        <v>111</v>
      </c>
      <c r="F5" s="147" t="s">
        <v>109</v>
      </c>
    </row>
    <row r="6" spans="3:6" ht="53.4" thickBot="1" x14ac:dyDescent="0.35">
      <c r="C6" s="1">
        <v>3</v>
      </c>
      <c r="D6" s="2" t="s">
        <v>112</v>
      </c>
      <c r="E6" s="2" t="s">
        <v>111</v>
      </c>
      <c r="F6" s="103" t="s">
        <v>109</v>
      </c>
    </row>
    <row r="7" spans="3:6" ht="66.599999999999994" thickBot="1" x14ac:dyDescent="0.35">
      <c r="C7" s="3">
        <v>4</v>
      </c>
      <c r="D7" s="4" t="s">
        <v>113</v>
      </c>
      <c r="E7" s="4" t="s">
        <v>115</v>
      </c>
      <c r="F7" s="147" t="s">
        <v>109</v>
      </c>
    </row>
    <row r="8" spans="3:6" ht="66.599999999999994" thickBot="1" x14ac:dyDescent="0.35">
      <c r="C8" s="1">
        <v>5</v>
      </c>
      <c r="D8" s="2" t="s">
        <v>114</v>
      </c>
      <c r="E8" s="2" t="s">
        <v>115</v>
      </c>
      <c r="F8" s="103" t="s">
        <v>109</v>
      </c>
    </row>
    <row r="9" spans="3:6" ht="40.200000000000003" thickBot="1" x14ac:dyDescent="0.35">
      <c r="C9" s="3">
        <v>6</v>
      </c>
      <c r="D9" s="4" t="s">
        <v>116</v>
      </c>
      <c r="E9" s="4" t="s">
        <v>118</v>
      </c>
      <c r="F9" s="147" t="s">
        <v>109</v>
      </c>
    </row>
    <row r="10" spans="3:6" ht="40.200000000000003" thickBot="1" x14ac:dyDescent="0.35">
      <c r="C10" s="1">
        <v>7</v>
      </c>
      <c r="D10" s="2" t="s">
        <v>117</v>
      </c>
      <c r="E10" s="2" t="s">
        <v>118</v>
      </c>
      <c r="F10" s="103" t="s">
        <v>109</v>
      </c>
    </row>
    <row r="11" spans="3:6" ht="27" thickBot="1" x14ac:dyDescent="0.35">
      <c r="C11" s="3">
        <v>8</v>
      </c>
      <c r="D11" s="4" t="s">
        <v>119</v>
      </c>
      <c r="E11" s="4" t="s">
        <v>120</v>
      </c>
      <c r="F11" s="147" t="s">
        <v>109</v>
      </c>
    </row>
    <row r="12" spans="3:6" ht="27" thickBot="1" x14ac:dyDescent="0.35">
      <c r="C12" s="1">
        <v>9</v>
      </c>
      <c r="D12" s="2" t="s">
        <v>121</v>
      </c>
      <c r="E12" s="2" t="s">
        <v>122</v>
      </c>
      <c r="F12" s="103" t="s">
        <v>109</v>
      </c>
    </row>
    <row r="13" spans="3:6" ht="53.4" thickBot="1" x14ac:dyDescent="0.35">
      <c r="C13" s="3">
        <v>10</v>
      </c>
      <c r="D13" s="4" t="s">
        <v>103</v>
      </c>
      <c r="E13" s="4" t="s">
        <v>123</v>
      </c>
      <c r="F13" s="147"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CDF</vt:lpstr>
      <vt:lpstr>Indicatori</vt:lpstr>
      <vt:lpstr>Match indicatori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2020-11-17T14:22:29Z</dcterms:created>
  <dcterms:modified xsi:type="dcterms:W3CDTF">2021-02-02T18:35:35Z</dcterms:modified>
</cp:coreProperties>
</file>