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8_{A420AAEF-0D43-41BA-8508-1099DEB8C13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LC transmise la ACP" sheetId="5" r:id="rId1"/>
    <sheet name="Centralizator absorbtie" sheetId="8" r:id="rId2"/>
  </sheets>
  <definedNames>
    <definedName name="_xlnm._FilterDatabase" localSheetId="0" hidden="1">'DLC transmise la ACP'!$A$7:$AT$38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U33" i="5"/>
  <c r="R33" i="5"/>
  <c r="P33" i="5"/>
  <c r="O33" i="5"/>
  <c r="AM33" i="5"/>
  <c r="AA33" i="5"/>
  <c r="Q33" i="5" s="1"/>
  <c r="G33" i="5"/>
  <c r="D7" i="8" l="1"/>
  <c r="L34" i="5"/>
  <c r="K34" i="5"/>
  <c r="H34" i="5"/>
  <c r="I34" i="5"/>
  <c r="AP34" i="5"/>
  <c r="AO34" i="5"/>
  <c r="AG34" i="5"/>
  <c r="AE34" i="5"/>
  <c r="AC34" i="5"/>
  <c r="U32" i="5"/>
  <c r="R32" i="5"/>
  <c r="P32" i="5"/>
  <c r="O32" i="5"/>
  <c r="AJ32" i="5"/>
  <c r="AM32" i="5"/>
  <c r="AA32" i="5"/>
  <c r="Q32" i="5" l="1"/>
  <c r="G32" i="5"/>
  <c r="G31" i="5"/>
  <c r="AA31" i="5" l="1"/>
  <c r="AM31" i="5"/>
  <c r="Q31" i="5"/>
  <c r="P31" i="5"/>
  <c r="O31" i="5"/>
  <c r="AM30" i="5" l="1"/>
  <c r="AL30" i="5"/>
  <c r="AL34" i="5" s="1"/>
  <c r="AK30" i="5"/>
  <c r="AK34" i="5" s="1"/>
  <c r="AA30" i="5"/>
  <c r="Z30" i="5"/>
  <c r="Z34" i="5" s="1"/>
  <c r="Y30" i="5"/>
  <c r="Y34" i="5" s="1"/>
  <c r="U30" i="5" l="1"/>
  <c r="P30" i="5" s="1"/>
  <c r="R30" i="5"/>
  <c r="O30" i="5" s="1"/>
  <c r="X30" i="5"/>
  <c r="Q30" i="5" s="1"/>
  <c r="AR28" i="5"/>
  <c r="X28" i="5"/>
  <c r="AR29" i="5"/>
  <c r="X29" i="5"/>
  <c r="AA29" i="5" l="1"/>
  <c r="AM29" i="5"/>
  <c r="G30" i="5"/>
  <c r="Q29" i="5" l="1"/>
  <c r="AM28" i="5"/>
  <c r="AA28" i="5"/>
  <c r="Q28" i="5"/>
  <c r="Q27" i="5"/>
  <c r="G29" i="5" l="1"/>
  <c r="M28" i="5" l="1"/>
  <c r="M34" i="5" s="1"/>
  <c r="J28" i="5"/>
  <c r="J34" i="5" s="1"/>
  <c r="F28" i="5" l="1"/>
  <c r="G28" i="5" s="1"/>
  <c r="AM27" i="5"/>
  <c r="AA27" i="5" l="1"/>
  <c r="AF27" i="5"/>
  <c r="G27" i="5" l="1"/>
  <c r="O15" i="5" l="1"/>
  <c r="O14" i="5"/>
  <c r="O16" i="5"/>
  <c r="AH24" i="5"/>
  <c r="O24" i="5" s="1"/>
  <c r="AH23" i="5"/>
  <c r="O23" i="5" s="1"/>
  <c r="AH22" i="5"/>
  <c r="AH21" i="5"/>
  <c r="AH20" i="5"/>
  <c r="AH19" i="5"/>
  <c r="AH18" i="5"/>
  <c r="AH16" i="5"/>
  <c r="Q26" i="5"/>
  <c r="P25" i="5"/>
  <c r="P24" i="5"/>
  <c r="P23" i="5"/>
  <c r="O25" i="5"/>
  <c r="AM26" i="5"/>
  <c r="AA26" i="5"/>
  <c r="AA25" i="5"/>
  <c r="AF26" i="5"/>
  <c r="AF25" i="5"/>
  <c r="P26" i="5"/>
  <c r="O26" i="5"/>
  <c r="E26" i="5" l="1"/>
  <c r="E25" i="5"/>
  <c r="E24" i="5"/>
  <c r="E9" i="5"/>
  <c r="E8" i="5"/>
  <c r="D26" i="5"/>
  <c r="D25" i="5"/>
  <c r="D24" i="5"/>
  <c r="D23" i="5"/>
  <c r="D9" i="5"/>
  <c r="D8" i="5"/>
  <c r="F26" i="5"/>
  <c r="F25" i="5"/>
  <c r="F24" i="5"/>
  <c r="F14" i="5"/>
  <c r="F9" i="5"/>
  <c r="F8" i="5"/>
  <c r="G26" i="5" l="1"/>
  <c r="G8" i="5"/>
  <c r="G9" i="5" l="1"/>
  <c r="G14" i="5"/>
  <c r="G24" i="5"/>
  <c r="G25" i="5"/>
  <c r="AF24" i="5" l="1"/>
  <c r="AM25" i="5" l="1"/>
  <c r="Q25" i="5"/>
  <c r="O21" i="5" l="1"/>
  <c r="AN24" i="5" l="1"/>
  <c r="AB24" i="5"/>
  <c r="AM24" i="5"/>
  <c r="AJ24" i="5"/>
  <c r="AA24" i="5"/>
  <c r="Q24" i="5"/>
  <c r="Q23" i="5"/>
  <c r="AF23" i="5" l="1"/>
  <c r="AF34" i="5" s="1"/>
  <c r="AN23" i="5"/>
  <c r="AB23" i="5"/>
  <c r="AA23" i="5"/>
  <c r="AM23" i="5"/>
  <c r="AJ23" i="5"/>
  <c r="Q22" i="5"/>
  <c r="E23" i="5" l="1"/>
  <c r="F23" i="5"/>
  <c r="G23" i="5" s="1"/>
  <c r="O19" i="5"/>
  <c r="X22" i="5"/>
  <c r="U22" i="5"/>
  <c r="R22" i="5"/>
  <c r="P22" i="5"/>
  <c r="O22" i="5"/>
  <c r="F22" i="5"/>
  <c r="G22" i="5" s="1"/>
  <c r="E22" i="5"/>
  <c r="D22" i="5"/>
  <c r="X21" i="5"/>
  <c r="U21" i="5"/>
  <c r="R21" i="5"/>
  <c r="Q21" i="5"/>
  <c r="P21" i="5"/>
  <c r="F21" i="5"/>
  <c r="G21" i="5" s="1"/>
  <c r="E21" i="5"/>
  <c r="D21" i="5"/>
  <c r="X20" i="5"/>
  <c r="U20" i="5"/>
  <c r="R20" i="5"/>
  <c r="Q20" i="5"/>
  <c r="P20" i="5"/>
  <c r="O20" i="5"/>
  <c r="F20" i="5"/>
  <c r="G20" i="5" s="1"/>
  <c r="E20" i="5"/>
  <c r="D20" i="5"/>
  <c r="X19" i="5"/>
  <c r="Q19" i="5"/>
  <c r="F19" i="5"/>
  <c r="G19" i="5" s="1"/>
  <c r="E19" i="5"/>
  <c r="D19" i="5"/>
  <c r="X18" i="5"/>
  <c r="U18" i="5"/>
  <c r="R18" i="5"/>
  <c r="O18" i="5"/>
  <c r="AM18" i="5"/>
  <c r="F18" i="5"/>
  <c r="G18" i="5" s="1"/>
  <c r="E18" i="5"/>
  <c r="D18" i="5"/>
  <c r="U17" i="5"/>
  <c r="R17" i="5"/>
  <c r="F17" i="5"/>
  <c r="G17" i="5" s="1"/>
  <c r="E17" i="5"/>
  <c r="D17" i="5"/>
  <c r="AM16" i="5"/>
  <c r="P16" i="5"/>
  <c r="F16" i="5"/>
  <c r="G16" i="5" s="1"/>
  <c r="E16" i="5"/>
  <c r="D16" i="5"/>
  <c r="U15" i="5"/>
  <c r="R15" i="5"/>
  <c r="AD15" i="5"/>
  <c r="AD34" i="5" s="1"/>
  <c r="X15" i="5" l="1"/>
  <c r="P15" i="5"/>
  <c r="F15" i="5" l="1"/>
  <c r="G15" i="5" s="1"/>
  <c r="E15" i="5"/>
  <c r="D15" i="5"/>
  <c r="X14" i="5"/>
  <c r="U14" i="5"/>
  <c r="R14" i="5"/>
  <c r="P14" i="5" l="1"/>
  <c r="E14" i="5"/>
  <c r="D14" i="5"/>
  <c r="X13" i="5" l="1"/>
  <c r="U13" i="5"/>
  <c r="R13" i="5"/>
  <c r="F13" i="5"/>
  <c r="G13" i="5" s="1"/>
  <c r="E13" i="5"/>
  <c r="D13" i="5"/>
  <c r="X12" i="5"/>
  <c r="U12" i="5"/>
  <c r="R12" i="5"/>
  <c r="F12" i="5"/>
  <c r="G12" i="5" s="1"/>
  <c r="E12" i="5"/>
  <c r="D12" i="5"/>
  <c r="X11" i="5"/>
  <c r="U11" i="5"/>
  <c r="R11" i="5"/>
  <c r="P11" i="5"/>
  <c r="F11" i="5"/>
  <c r="G11" i="5" s="1"/>
  <c r="E11" i="5"/>
  <c r="D11" i="5"/>
  <c r="X10" i="5"/>
  <c r="U10" i="5"/>
  <c r="R10" i="5"/>
  <c r="F10" i="5"/>
  <c r="E10" i="5"/>
  <c r="E34" i="5" s="1"/>
  <c r="D10" i="5"/>
  <c r="X9" i="5"/>
  <c r="R9" i="5"/>
  <c r="F34" i="5" l="1"/>
  <c r="D34" i="5"/>
  <c r="G10" i="5"/>
  <c r="G34" i="5" s="1"/>
  <c r="S35" i="5"/>
  <c r="T35" i="5"/>
  <c r="V35" i="5"/>
  <c r="W35" i="5"/>
  <c r="AR21" i="5" l="1"/>
  <c r="AR34" i="5" s="1"/>
  <c r="AR79" i="5" s="1"/>
  <c r="AP81" i="5" s="1"/>
  <c r="X2" i="5" l="1"/>
  <c r="V14" i="5" l="1"/>
  <c r="W14" i="5" s="1"/>
  <c r="V12" i="5"/>
  <c r="W12" i="5" s="1"/>
  <c r="V13" i="5"/>
  <c r="W13" i="5" s="1"/>
  <c r="V15" i="5"/>
  <c r="W15" i="5" s="1"/>
  <c r="V16" i="5"/>
  <c r="W16" i="5" s="1"/>
  <c r="V17" i="5"/>
  <c r="W17" i="5" s="1"/>
  <c r="V18" i="5"/>
  <c r="W18" i="5" s="1"/>
  <c r="V19" i="5"/>
  <c r="W19" i="5" s="1"/>
  <c r="V20" i="5"/>
  <c r="W20" i="5" s="1"/>
  <c r="V21" i="5"/>
  <c r="W21" i="5" s="1"/>
  <c r="V11" i="5"/>
  <c r="S12" i="5"/>
  <c r="S13" i="5"/>
  <c r="T13" i="5" s="1"/>
  <c r="S14" i="5"/>
  <c r="T14" i="5" s="1"/>
  <c r="S15" i="5"/>
  <c r="T15" i="5" s="1"/>
  <c r="S16" i="5"/>
  <c r="T16" i="5" s="1"/>
  <c r="S17" i="5"/>
  <c r="T17" i="5" s="1"/>
  <c r="S18" i="5"/>
  <c r="T18" i="5" s="1"/>
  <c r="S19" i="5"/>
  <c r="T19" i="5" s="1"/>
  <c r="S20" i="5"/>
  <c r="T20" i="5" s="1"/>
  <c r="S21" i="5"/>
  <c r="T21" i="5" s="1"/>
  <c r="S11" i="5"/>
  <c r="AH9" i="5"/>
  <c r="O9" i="5" s="1"/>
  <c r="AI9" i="5"/>
  <c r="AJ9" i="5"/>
  <c r="Q9" i="5" s="1"/>
  <c r="AH10" i="5"/>
  <c r="O10" i="5" s="1"/>
  <c r="AI10" i="5"/>
  <c r="P10" i="5" s="1"/>
  <c r="AJ10" i="5"/>
  <c r="AH11" i="5"/>
  <c r="O11" i="5" s="1"/>
  <c r="AI11" i="5"/>
  <c r="AJ11" i="5"/>
  <c r="AH12" i="5"/>
  <c r="O12" i="5" s="1"/>
  <c r="AI12" i="5"/>
  <c r="P12" i="5" s="1"/>
  <c r="AJ12" i="5"/>
  <c r="AH13" i="5"/>
  <c r="O13" i="5" s="1"/>
  <c r="AI13" i="5"/>
  <c r="P13" i="5" s="1"/>
  <c r="AJ13" i="5"/>
  <c r="Q13" i="5" s="1"/>
  <c r="AJ8" i="5"/>
  <c r="AI8" i="5"/>
  <c r="AH8" i="5"/>
  <c r="AI19" i="5"/>
  <c r="P19" i="5" s="1"/>
  <c r="AI18" i="5"/>
  <c r="P18" i="5" s="1"/>
  <c r="AJ18" i="5"/>
  <c r="V34" i="5" l="1"/>
  <c r="S34" i="5"/>
  <c r="Q8" i="5"/>
  <c r="W11" i="5"/>
  <c r="W34" i="5" s="1"/>
  <c r="O8" i="5"/>
  <c r="T11" i="5"/>
  <c r="P8" i="5"/>
  <c r="U9" i="5"/>
  <c r="P9" i="5"/>
  <c r="AJ17" i="5"/>
  <c r="AI17" i="5"/>
  <c r="P17" i="5" s="1"/>
  <c r="AH17" i="5"/>
  <c r="O17" i="5" s="1"/>
  <c r="AJ16" i="5"/>
  <c r="Q16" i="5" s="1"/>
  <c r="AI16" i="5"/>
  <c r="AJ15" i="5"/>
  <c r="Q15" i="5" s="1"/>
  <c r="AJ14" i="5"/>
  <c r="AI14" i="5"/>
  <c r="AI34" i="5" s="1"/>
  <c r="O34" i="5" l="1"/>
  <c r="AH34" i="5"/>
  <c r="AJ34" i="5"/>
  <c r="P34" i="5"/>
  <c r="U8" i="5"/>
  <c r="U34" i="5" s="1"/>
  <c r="R8" i="5"/>
  <c r="R34" i="5" s="1"/>
  <c r="R79" i="5" l="1"/>
  <c r="AA18" i="5"/>
  <c r="Q18" i="5"/>
  <c r="X17" i="5" l="1"/>
  <c r="Q17" i="5" s="1"/>
  <c r="AM17" i="5" l="1"/>
  <c r="AA14" i="5" l="1"/>
  <c r="AM10" i="5" l="1"/>
  <c r="AA10" i="5"/>
  <c r="Q10" i="5" l="1"/>
  <c r="AA11" i="5"/>
  <c r="AA12" i="5"/>
  <c r="AA34" i="5" s="1"/>
  <c r="AM12" i="5"/>
  <c r="AM11" i="5"/>
  <c r="AM34" i="5" l="1"/>
  <c r="Q12" i="5"/>
  <c r="Q34" i="5" s="1"/>
  <c r="T12" i="5"/>
  <c r="T34" i="5" s="1"/>
  <c r="Q11" i="5"/>
  <c r="AN8" i="5" l="1"/>
  <c r="AN34" i="5" s="1"/>
  <c r="AB8" i="5"/>
  <c r="AB34" i="5" s="1"/>
  <c r="X8" i="5"/>
  <c r="X3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Author:</t>
        </r>
        <r>
          <rPr>
            <sz val="9"/>
            <color indexed="81"/>
            <rFont val="Segoe UI"/>
            <family val="2"/>
          </rPr>
          <t xml:space="preserve">
diferentta de 16838 provine de la  susp nereg. Nelauta in calculul algoritmului de declarare</t>
        </r>
      </text>
    </comment>
    <comment ref="P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Author:</t>
        </r>
        <r>
          <rPr>
            <sz val="9"/>
            <color indexed="81"/>
            <rFont val="Segoe UI"/>
            <family val="2"/>
          </rPr>
          <t xml:space="preserve">
diferentta de 16838 provine de la  susp nereg. Nelauta in calculul algoritmului de declarare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cu rezerva de performanta</t>
        </r>
      </text>
    </comment>
  </commentList>
</comments>
</file>

<file path=xl/sharedStrings.xml><?xml version="1.0" encoding="utf-8"?>
<sst xmlns="http://schemas.openxmlformats.org/spreadsheetml/2006/main" count="130" uniqueCount="103">
  <si>
    <t>Data transmiterii la ACP</t>
  </si>
  <si>
    <t>Curs InfoEuro</t>
  </si>
  <si>
    <t>TOTAL</t>
  </si>
  <si>
    <t>Nr. AP</t>
  </si>
  <si>
    <t>Valoare eligibil certificat de ACP (lei)</t>
  </si>
  <si>
    <t>Valoare public certificat de ACP (lei)</t>
  </si>
  <si>
    <t>Valoare eligibil certificat de ACP (euro)</t>
  </si>
  <si>
    <t>Valoare public certificat de ACP (euro)</t>
  </si>
  <si>
    <t>Valoare publica       DC AM (lei)</t>
  </si>
  <si>
    <t>Nr. DC</t>
  </si>
  <si>
    <t>Valoarea aplicatiei de plata rambursata de CE (euro)*</t>
  </si>
  <si>
    <t xml:space="preserve">Data rambursarii aplicatiei de plata de catre CE </t>
  </si>
  <si>
    <t>Prefinantare incasata de la CE</t>
  </si>
  <si>
    <t>(euro)</t>
  </si>
  <si>
    <t xml:space="preserve"> data incasarii</t>
  </si>
  <si>
    <t>total sume incasate</t>
  </si>
  <si>
    <t xml:space="preserve"> (euro)</t>
  </si>
  <si>
    <t>Situatia declaratiilor de cheltuieli transmise ACP de catre AMPOSDRU_POCU</t>
  </si>
  <si>
    <t>05.12.2017</t>
  </si>
  <si>
    <t>Valoare FSE       DC AM (lei)</t>
  </si>
  <si>
    <t>Valoare eligibila LESS DC AM (lei)</t>
  </si>
  <si>
    <t>Valoare publica MORE DC AM (lei)</t>
  </si>
  <si>
    <t>Valoare publica LESS DC AM (lei)</t>
  </si>
  <si>
    <t>Valoare FSE  LESS DC AM (lei)</t>
  </si>
  <si>
    <t>Valoare eligibila MORE DC AM (lei)</t>
  </si>
  <si>
    <t>Valoare FSE MORE DC AM (lei)</t>
  </si>
  <si>
    <t>Valoarea FSE_solicitata CE (euro)</t>
  </si>
  <si>
    <t>Valoare eligibil LESS certificat de ACP (lei)</t>
  </si>
  <si>
    <t>Valoare public LESS certificat de ACP (lei)</t>
  </si>
  <si>
    <t>Valoare eligibil LESS certificat de ACP (euro)</t>
  </si>
  <si>
    <t>Valoare public LESS certificat de ACP (euro)</t>
  </si>
  <si>
    <t>Valoarea FSE_LESS_solicitata CE (euro)</t>
  </si>
  <si>
    <t>Valoare public MORE certificat de ACP (lei)</t>
  </si>
  <si>
    <t>Valoare eligibil MORE certificat de ACP (lei)</t>
  </si>
  <si>
    <t>Valoare eligibil MORE certificat de ACP (euro)</t>
  </si>
  <si>
    <t>Valoare public MORE certificat de ACP (euro)</t>
  </si>
  <si>
    <t>Valoarea FSE_MORE_solicitata CE (euro)</t>
  </si>
  <si>
    <t>Valoarea FSE_solicitata CE (lei)</t>
  </si>
  <si>
    <t>Valoarea FSE_LESS_solicitata CE (lei)</t>
  </si>
  <si>
    <t>Valoarea FSE_MORE_solicitata CE (lei)</t>
  </si>
  <si>
    <t>12.02.2018</t>
  </si>
  <si>
    <t>Exercitiul contabil</t>
  </si>
  <si>
    <t>2017-2018</t>
  </si>
  <si>
    <t>27.04.2018</t>
  </si>
  <si>
    <t>31.05.2018</t>
  </si>
  <si>
    <t>2018-2019</t>
  </si>
  <si>
    <t>09.07.2018</t>
  </si>
  <si>
    <t>03.08.2018</t>
  </si>
  <si>
    <t>10.09.2018</t>
  </si>
  <si>
    <t>Valoare eligibila DC AM (lei)</t>
  </si>
  <si>
    <t>12.10.2018</t>
  </si>
  <si>
    <t>12.11.2018</t>
  </si>
  <si>
    <t>23.11.2018</t>
  </si>
  <si>
    <t>29.11.2018</t>
  </si>
  <si>
    <t>17.12.2018</t>
  </si>
  <si>
    <t>18.12.2018</t>
  </si>
  <si>
    <t>20.12.2018</t>
  </si>
  <si>
    <t>25.01.2019</t>
  </si>
  <si>
    <t>28.02.2019</t>
  </si>
  <si>
    <t>03.01.2019</t>
  </si>
  <si>
    <t>08.11.2018</t>
  </si>
  <si>
    <t>11.10.2018</t>
  </si>
  <si>
    <t>01.10.2018</t>
  </si>
  <si>
    <t>01.08.2018</t>
  </si>
  <si>
    <t>29.03.2019</t>
  </si>
  <si>
    <t>24.04.2019</t>
  </si>
  <si>
    <t>03.05.2019</t>
  </si>
  <si>
    <t>Valoare eligibil ILMT (euro)</t>
  </si>
  <si>
    <t>Valoare public ILMT (euro)</t>
  </si>
  <si>
    <t>Valoare FSE ILMT (euro)</t>
  </si>
  <si>
    <t>Valoare eligibil ILMT (lei)</t>
  </si>
  <si>
    <t>Valoare public ILMT (lei)</t>
  </si>
  <si>
    <t>Valoare FSE ILMT (lei)</t>
  </si>
  <si>
    <t>03.06.2019</t>
  </si>
  <si>
    <t>11.06.2019</t>
  </si>
  <si>
    <t>Alocare UE</t>
  </si>
  <si>
    <t>28.06.2019</t>
  </si>
  <si>
    <t>23.07.2019</t>
  </si>
  <si>
    <t>2019-2020</t>
  </si>
  <si>
    <t>30.08.2019</t>
  </si>
  <si>
    <t>06.09.2019</t>
  </si>
  <si>
    <t>27.09.2019</t>
  </si>
  <si>
    <t>21.10.2019</t>
  </si>
  <si>
    <t>31.10.2019</t>
  </si>
  <si>
    <t>Valoare FSE DC  EURO</t>
  </si>
  <si>
    <t>20.11.2019</t>
  </si>
  <si>
    <t>18.12.2019</t>
  </si>
  <si>
    <t>23.01.2020</t>
  </si>
  <si>
    <t>12.02.2020</t>
  </si>
  <si>
    <t>02.03.2020</t>
  </si>
  <si>
    <t xml:space="preserve"> +  sume platite de catre CE la inchiderea conturilor 1.879.939,55</t>
  </si>
  <si>
    <t>potrivit info SFC CE a rambursat 90% din suma pozitiva, fara minus ILMT</t>
  </si>
  <si>
    <t>4,8278</t>
  </si>
  <si>
    <t>26.06.2020</t>
  </si>
  <si>
    <t>26.05.2020</t>
  </si>
  <si>
    <t>2020-2021</t>
  </si>
  <si>
    <t>11.08.2020</t>
  </si>
  <si>
    <t>07.09.2020</t>
  </si>
  <si>
    <t>Suma incasata pentru aplicatii intermediare</t>
  </si>
  <si>
    <t>POCU 2014- 2020</t>
  </si>
  <si>
    <t>Alocare UE*</t>
  </si>
  <si>
    <t>*conform Decizie CE in vigoare la finalul anului</t>
  </si>
  <si>
    <t>Rata de absorbtie efectiva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</si>
</sst>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[$-409]d\-mmm\-yy;@"/>
    <numFmt numFmtId="166" formatCode="0.0000"/>
    <numFmt numFmtId="167" formatCode="#,##0.00000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sz val="14"/>
      <color rgb="FF000000"/>
      <name val="Trebuchet MS"/>
      <family val="2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 applyFill="1" applyBorder="1"/>
    <xf numFmtId="0" fontId="0" fillId="0" borderId="0" xfId="0" applyBorder="1"/>
    <xf numFmtId="4" fontId="2" fillId="0" borderId="0" xfId="0" applyNumberFormat="1" applyFont="1" applyFill="1"/>
    <xf numFmtId="0" fontId="0" fillId="2" borderId="1" xfId="0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2" fillId="0" borderId="5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3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/>
    </xf>
    <xf numFmtId="0" fontId="4" fillId="0" borderId="0" xfId="0" applyFont="1" applyAlignment="1"/>
    <xf numFmtId="4" fontId="4" fillId="0" borderId="0" xfId="0" applyNumberFormat="1" applyFont="1" applyAlignment="1"/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7" borderId="0" xfId="0" applyNumberFormat="1" applyFill="1" applyBorder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2" fontId="0" fillId="0" borderId="0" xfId="0" applyNumberFormat="1"/>
    <xf numFmtId="0" fontId="0" fillId="6" borderId="0" xfId="0" applyFill="1"/>
    <xf numFmtId="4" fontId="0" fillId="6" borderId="0" xfId="0" applyNumberFormat="1" applyFill="1"/>
    <xf numFmtId="4" fontId="0" fillId="4" borderId="0" xfId="0" applyNumberFormat="1" applyFill="1"/>
    <xf numFmtId="4" fontId="0" fillId="0" borderId="9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4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3" fontId="0" fillId="0" borderId="7" xfId="0" applyNumberFormat="1" applyFont="1" applyFill="1" applyBorder="1" applyAlignment="1">
      <alignment horizontal="center"/>
    </xf>
    <xf numFmtId="4" fontId="12" fillId="0" borderId="0" xfId="0" applyNumberFormat="1" applyFont="1"/>
    <xf numFmtId="3" fontId="9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vertical="top"/>
    </xf>
    <xf numFmtId="4" fontId="11" fillId="0" borderId="0" xfId="1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vertical="top"/>
    </xf>
    <xf numFmtId="4" fontId="0" fillId="0" borderId="0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4" fontId="0" fillId="4" borderId="0" xfId="0" applyNumberFormat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/>
    </xf>
    <xf numFmtId="4" fontId="0" fillId="5" borderId="9" xfId="0" applyNumberFormat="1" applyFont="1" applyFill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/>
    </xf>
    <xf numFmtId="4" fontId="0" fillId="5" borderId="7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wrapText="1"/>
    </xf>
    <xf numFmtId="4" fontId="0" fillId="5" borderId="14" xfId="0" applyNumberFormat="1" applyFont="1" applyFill="1" applyBorder="1" applyAlignment="1">
      <alignment horizontal="center" vertical="center"/>
    </xf>
    <xf numFmtId="4" fontId="0" fillId="5" borderId="14" xfId="0" applyNumberFormat="1" applyFont="1" applyFill="1" applyBorder="1" applyAlignment="1">
      <alignment horizontal="center"/>
    </xf>
    <xf numFmtId="4" fontId="0" fillId="5" borderId="18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 wrapText="1"/>
    </xf>
    <xf numFmtId="164" fontId="0" fillId="5" borderId="18" xfId="0" applyNumberFormat="1" applyFont="1" applyFill="1" applyBorder="1" applyAlignment="1">
      <alignment horizontal="center" vertical="center"/>
    </xf>
    <xf numFmtId="4" fontId="0" fillId="5" borderId="19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/>
    </xf>
    <xf numFmtId="4" fontId="0" fillId="5" borderId="20" xfId="0" applyNumberFormat="1" applyFont="1" applyFill="1" applyBorder="1" applyAlignment="1">
      <alignment horizontal="center"/>
    </xf>
    <xf numFmtId="3" fontId="0" fillId="5" borderId="21" xfId="0" applyNumberFormat="1" applyFont="1" applyFill="1" applyBorder="1" applyAlignment="1">
      <alignment horizontal="center"/>
    </xf>
    <xf numFmtId="4" fontId="0" fillId="5" borderId="15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4" fontId="0" fillId="5" borderId="12" xfId="0" applyNumberFormat="1" applyFont="1" applyFill="1" applyBorder="1" applyAlignment="1">
      <alignment horizontal="center"/>
    </xf>
    <xf numFmtId="3" fontId="0" fillId="5" borderId="13" xfId="0" applyNumberFormat="1" applyFont="1" applyFill="1" applyBorder="1" applyAlignment="1">
      <alignment horizontal="center"/>
    </xf>
    <xf numFmtId="4" fontId="0" fillId="5" borderId="9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4" fontId="0" fillId="5" borderId="7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/>
    <xf numFmtId="4" fontId="2" fillId="2" borderId="7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/>
    </xf>
    <xf numFmtId="4" fontId="0" fillId="5" borderId="17" xfId="0" applyNumberFormat="1" applyFon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0" fontId="1" fillId="0" borderId="0" xfId="0" applyFont="1" applyFill="1" applyAlignment="1">
      <alignment wrapText="1"/>
    </xf>
    <xf numFmtId="4" fontId="0" fillId="8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vertical="top"/>
    </xf>
    <xf numFmtId="4" fontId="15" fillId="7" borderId="1" xfId="0" applyNumberFormat="1" applyFont="1" applyFill="1" applyBorder="1" applyAlignment="1" applyProtection="1">
      <alignment horizontal="right" vertical="center"/>
    </xf>
    <xf numFmtId="4" fontId="1" fillId="7" borderId="1" xfId="0" applyNumberFormat="1" applyFont="1" applyFill="1" applyBorder="1" applyAlignment="1">
      <alignment horizontal="center"/>
    </xf>
    <xf numFmtId="4" fontId="0" fillId="7" borderId="0" xfId="0" applyNumberFormat="1" applyFill="1"/>
    <xf numFmtId="0" fontId="0" fillId="7" borderId="0" xfId="0" applyFill="1"/>
    <xf numFmtId="0" fontId="3" fillId="7" borderId="0" xfId="0" applyFont="1" applyFill="1"/>
    <xf numFmtId="0" fontId="0" fillId="9" borderId="1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4" fontId="0" fillId="9" borderId="1" xfId="0" applyNumberFormat="1" applyFont="1" applyFill="1" applyBorder="1" applyAlignment="1">
      <alignment horizontal="center"/>
    </xf>
    <xf numFmtId="3" fontId="0" fillId="9" borderId="7" xfId="0" applyNumberFormat="1" applyFont="1" applyFill="1" applyBorder="1" applyAlignment="1">
      <alignment horizontal="center"/>
    </xf>
    <xf numFmtId="4" fontId="0" fillId="9" borderId="1" xfId="0" applyNumberFormat="1" applyFont="1" applyFill="1" applyBorder="1" applyAlignment="1">
      <alignment horizontal="center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166" fontId="0" fillId="9" borderId="9" xfId="0" applyNumberFormat="1" applyFont="1" applyFill="1" applyBorder="1" applyAlignment="1">
      <alignment horizontal="center"/>
    </xf>
    <xf numFmtId="4" fontId="0" fillId="9" borderId="7" xfId="0" applyNumberFormat="1" applyFont="1" applyFill="1" applyBorder="1" applyAlignment="1">
      <alignment horizontal="center"/>
    </xf>
    <xf numFmtId="4" fontId="0" fillId="9" borderId="1" xfId="0" applyNumberFormat="1" applyFont="1" applyFill="1" applyBorder="1"/>
    <xf numFmtId="4" fontId="0" fillId="9" borderId="9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3" fontId="0" fillId="0" borderId="1" xfId="0" applyNumberFormat="1" applyBorder="1"/>
    <xf numFmtId="10" fontId="0" fillId="0" borderId="1" xfId="0" applyNumberFormat="1" applyFill="1" applyBorder="1"/>
    <xf numFmtId="4" fontId="0" fillId="0" borderId="0" xfId="0" applyNumberFormat="1" applyFont="1"/>
    <xf numFmtId="0" fontId="13" fillId="0" borderId="1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_2011-2015 semestre 17 ian 201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Evolutia ratei de absorbtie POCU 2018 - 2019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97244094488189"/>
          <c:y val="0.25973388743073783"/>
          <c:w val="0.58342979002624673"/>
          <c:h val="0.5965084572761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'Centralizator absorbtie'!$A$6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'Centralizator absorbtie'!$B$5:$D$5</c:f>
              <c:strCache>
                <c:ptCount val="3"/>
                <c:pt idx="0">
                  <c:v>Alocare UE*</c:v>
                </c:pt>
                <c:pt idx="1">
                  <c:v>Suma incasata pentru aplicatii intermediare</c:v>
                </c:pt>
                <c:pt idx="2">
                  <c:v>Rata de absorbtie efectiva</c:v>
                </c:pt>
              </c:strCache>
            </c:strRef>
          </c:cat>
          <c:val>
            <c:numRef>
              <c:f>'Centralizator absorbtie'!$B$6:$D$6</c:f>
              <c:numCache>
                <c:formatCode>#,##0</c:formatCode>
                <c:ptCount val="3"/>
                <c:pt idx="0">
                  <c:v>4371963027</c:v>
                </c:pt>
                <c:pt idx="1">
                  <c:v>584933097</c:v>
                </c:pt>
                <c:pt idx="2" formatCode="0.00%">
                  <c:v>0.13379186726594428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D-447F-B3AF-8AFDEA1175A0}"/>
            </c:ext>
          </c:extLst>
        </c:ser>
        <c:ser>
          <c:idx val="1"/>
          <c:order val="1"/>
          <c:tx>
            <c:strRef>
              <c:f>'Centralizator absorbtie'!$A$7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'Centralizator absorbtie'!$B$5:$D$5</c:f>
              <c:strCache>
                <c:ptCount val="3"/>
                <c:pt idx="0">
                  <c:v>Alocare UE*</c:v>
                </c:pt>
                <c:pt idx="1">
                  <c:v>Suma incasata pentru aplicatii intermediare</c:v>
                </c:pt>
                <c:pt idx="2">
                  <c:v>Rata de absorbtie efectiva</c:v>
                </c:pt>
              </c:strCache>
            </c:strRef>
          </c:cat>
          <c:val>
            <c:numRef>
              <c:f>'Centralizator absorbtie'!$B$7:$D$7</c:f>
              <c:numCache>
                <c:formatCode>#,##0</c:formatCode>
                <c:ptCount val="3"/>
                <c:pt idx="0">
                  <c:v>4371963027</c:v>
                </c:pt>
                <c:pt idx="1">
                  <c:v>924801773.49000001</c:v>
                </c:pt>
                <c:pt idx="2" formatCode="0.00%">
                  <c:v>0.21153009935781417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D-447F-B3AF-8AFDEA117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054072"/>
        <c:axId val="258054464"/>
      </c:barChart>
      <c:catAx>
        <c:axId val="258054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8054464"/>
        <c:crosses val="autoZero"/>
        <c:auto val="1"/>
        <c:lblAlgn val="ctr"/>
        <c:lblOffset val="100"/>
        <c:noMultiLvlLbl val="0"/>
      </c:catAx>
      <c:valAx>
        <c:axId val="258054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8054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9864391951011"/>
          <c:y val="0.43480132691746864"/>
          <c:w val="0.13962357830271213"/>
          <c:h val="0.14891586468358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4</xdr:row>
      <xdr:rowOff>542925</xdr:rowOff>
    </xdr:from>
    <xdr:to>
      <xdr:col>15</xdr:col>
      <xdr:colOff>9525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T87"/>
  <sheetViews>
    <sheetView topLeftCell="AM1" zoomScaleNormal="100" workbookViewId="0">
      <pane ySplit="6" topLeftCell="A7" activePane="bottomLeft" state="frozen"/>
      <selection pane="bottomLeft" activeCell="AR26" sqref="AR8:AR26"/>
    </sheetView>
  </sheetViews>
  <sheetFormatPr defaultColWidth="8.85546875" defaultRowHeight="15" x14ac:dyDescent="0.25"/>
  <cols>
    <col min="1" max="1" width="6.140625" customWidth="1"/>
    <col min="2" max="2" width="10.85546875" customWidth="1"/>
    <col min="3" max="3" width="15" customWidth="1"/>
    <col min="4" max="4" width="19.28515625" customWidth="1"/>
    <col min="5" max="5" width="16.42578125" customWidth="1"/>
    <col min="6" max="7" width="17.140625" customWidth="1"/>
    <col min="8" max="8" width="19.42578125" customWidth="1"/>
    <col min="9" max="9" width="16.42578125" customWidth="1"/>
    <col min="10" max="10" width="18.42578125" customWidth="1"/>
    <col min="11" max="11" width="14.85546875" customWidth="1"/>
    <col min="12" max="12" width="16.42578125" customWidth="1"/>
    <col min="13" max="13" width="14.85546875" customWidth="1"/>
    <col min="14" max="14" width="8.85546875" customWidth="1"/>
    <col min="15" max="15" width="19" customWidth="1"/>
    <col min="16" max="18" width="16.42578125" customWidth="1"/>
    <col min="19" max="20" width="16.42578125" hidden="1" customWidth="1"/>
    <col min="21" max="21" width="17.42578125" customWidth="1"/>
    <col min="22" max="23" width="15.42578125" hidden="1" customWidth="1"/>
    <col min="24" max="40" width="17" customWidth="1"/>
    <col min="41" max="41" width="19.42578125" customWidth="1"/>
    <col min="42" max="42" width="20.85546875" customWidth="1"/>
    <col min="43" max="43" width="14" customWidth="1"/>
    <col min="44" max="44" width="20.7109375" customWidth="1"/>
    <col min="45" max="45" width="18" customWidth="1"/>
    <col min="46" max="46" width="38.42578125" customWidth="1"/>
  </cols>
  <sheetData>
    <row r="2" spans="1:45" x14ac:dyDescent="0.25">
      <c r="A2" s="16" t="s">
        <v>12</v>
      </c>
      <c r="B2" s="16"/>
      <c r="C2" s="16"/>
      <c r="D2" s="17">
        <v>494302434.56999999</v>
      </c>
      <c r="E2" s="18" t="s">
        <v>13</v>
      </c>
      <c r="F2" s="16" t="s">
        <v>14</v>
      </c>
      <c r="G2" s="23"/>
      <c r="K2" s="60" t="s">
        <v>75</v>
      </c>
      <c r="L2" s="17">
        <v>4371963027</v>
      </c>
      <c r="M2" s="18" t="s">
        <v>13</v>
      </c>
      <c r="N2" s="8"/>
      <c r="O2" s="23"/>
      <c r="X2" s="17">
        <f>D2+AR34</f>
        <v>1601869405.704</v>
      </c>
      <c r="Y2" s="16" t="s">
        <v>16</v>
      </c>
      <c r="Z2" s="16" t="s">
        <v>15</v>
      </c>
      <c r="AA2" s="21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4" spans="1:45" ht="30.75" customHeight="1" x14ac:dyDescent="0.25">
      <c r="A4" s="169" t="s">
        <v>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1:45" ht="15.75" thickBot="1" x14ac:dyDescent="0.3"/>
    <row r="6" spans="1:45" s="2" customFormat="1" ht="64.5" customHeight="1" thickBot="1" x14ac:dyDescent="0.3">
      <c r="A6" s="12" t="s">
        <v>9</v>
      </c>
      <c r="B6" s="13" t="s">
        <v>41</v>
      </c>
      <c r="C6" s="13" t="s">
        <v>0</v>
      </c>
      <c r="D6" s="68" t="s">
        <v>49</v>
      </c>
      <c r="E6" s="68" t="s">
        <v>8</v>
      </c>
      <c r="F6" s="13" t="s">
        <v>19</v>
      </c>
      <c r="G6" s="13" t="s">
        <v>84</v>
      </c>
      <c r="H6" s="68" t="s">
        <v>20</v>
      </c>
      <c r="I6" s="68" t="s">
        <v>22</v>
      </c>
      <c r="J6" s="13" t="s">
        <v>23</v>
      </c>
      <c r="K6" s="68" t="s">
        <v>24</v>
      </c>
      <c r="L6" s="68" t="s">
        <v>21</v>
      </c>
      <c r="M6" s="13" t="s">
        <v>25</v>
      </c>
      <c r="N6" s="12" t="s">
        <v>3</v>
      </c>
      <c r="O6" s="13" t="s">
        <v>4</v>
      </c>
      <c r="P6" s="13" t="s">
        <v>5</v>
      </c>
      <c r="Q6" s="13" t="s">
        <v>37</v>
      </c>
      <c r="R6" s="68" t="s">
        <v>6</v>
      </c>
      <c r="S6" s="13"/>
      <c r="T6" s="13"/>
      <c r="U6" s="68" t="s">
        <v>7</v>
      </c>
      <c r="V6" s="13"/>
      <c r="W6" s="13"/>
      <c r="X6" s="68" t="s">
        <v>26</v>
      </c>
      <c r="Y6" s="13" t="s">
        <v>27</v>
      </c>
      <c r="Z6" s="13" t="s">
        <v>28</v>
      </c>
      <c r="AA6" s="13" t="s">
        <v>38</v>
      </c>
      <c r="AB6" s="68" t="s">
        <v>29</v>
      </c>
      <c r="AC6" s="68" t="s">
        <v>30</v>
      </c>
      <c r="AD6" s="68" t="s">
        <v>31</v>
      </c>
      <c r="AE6" s="68" t="s">
        <v>67</v>
      </c>
      <c r="AF6" s="68" t="s">
        <v>68</v>
      </c>
      <c r="AG6" s="68" t="s">
        <v>69</v>
      </c>
      <c r="AH6" s="13" t="s">
        <v>70</v>
      </c>
      <c r="AI6" s="13" t="s">
        <v>71</v>
      </c>
      <c r="AJ6" s="13" t="s">
        <v>72</v>
      </c>
      <c r="AK6" s="13" t="s">
        <v>33</v>
      </c>
      <c r="AL6" s="13" t="s">
        <v>32</v>
      </c>
      <c r="AM6" s="13" t="s">
        <v>39</v>
      </c>
      <c r="AN6" s="68" t="s">
        <v>34</v>
      </c>
      <c r="AO6" s="68" t="s">
        <v>35</v>
      </c>
      <c r="AP6" s="68" t="s">
        <v>36</v>
      </c>
      <c r="AQ6" s="26" t="s">
        <v>1</v>
      </c>
      <c r="AR6" s="27" t="s">
        <v>10</v>
      </c>
      <c r="AS6" s="14" t="s">
        <v>11</v>
      </c>
    </row>
    <row r="7" spans="1:45" s="2" customFormat="1" ht="12.75" customHeight="1" x14ac:dyDescent="0.2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/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26">
        <v>12</v>
      </c>
      <c r="N7" s="24">
        <v>13</v>
      </c>
      <c r="O7" s="13">
        <v>14</v>
      </c>
      <c r="P7" s="13">
        <v>15</v>
      </c>
      <c r="Q7" s="13">
        <v>16</v>
      </c>
      <c r="R7" s="13">
        <v>17</v>
      </c>
      <c r="S7" s="13"/>
      <c r="T7" s="13"/>
      <c r="U7" s="13">
        <v>18</v>
      </c>
      <c r="V7" s="13"/>
      <c r="W7" s="13"/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3">
        <v>35</v>
      </c>
      <c r="AO7" s="13">
        <v>36</v>
      </c>
      <c r="AP7" s="13">
        <v>37</v>
      </c>
      <c r="AQ7" s="29">
        <v>38</v>
      </c>
      <c r="AR7" s="24">
        <v>39</v>
      </c>
      <c r="AS7" s="13">
        <v>40</v>
      </c>
    </row>
    <row r="8" spans="1:45" x14ac:dyDescent="0.25">
      <c r="A8" s="80">
        <v>1</v>
      </c>
      <c r="B8" s="80" t="s">
        <v>42</v>
      </c>
      <c r="C8" s="81" t="s">
        <v>18</v>
      </c>
      <c r="D8" s="82">
        <f t="shared" ref="D8:F14" si="0">H8+K8</f>
        <v>21341709.210000001</v>
      </c>
      <c r="E8" s="82">
        <f t="shared" si="0"/>
        <v>21341709.210000001</v>
      </c>
      <c r="F8" s="82">
        <f t="shared" si="0"/>
        <v>18075360.600000005</v>
      </c>
      <c r="G8" s="83">
        <f>F8/AQ8</f>
        <v>3892196.5116279079</v>
      </c>
      <c r="H8" s="82">
        <v>20039864.940000001</v>
      </c>
      <c r="I8" s="82">
        <v>20039864.940000001</v>
      </c>
      <c r="J8" s="82">
        <v>17033885.190000005</v>
      </c>
      <c r="K8" s="82">
        <v>1301844.27</v>
      </c>
      <c r="L8" s="82">
        <v>1301844.27</v>
      </c>
      <c r="M8" s="84">
        <v>1041475.4100000004</v>
      </c>
      <c r="N8" s="85">
        <v>1</v>
      </c>
      <c r="O8" s="82">
        <f t="shared" ref="O8:Q9" si="1">Y8+AH8+AK8</f>
        <v>21341709.210000001</v>
      </c>
      <c r="P8" s="82">
        <f t="shared" si="1"/>
        <v>21341709.210000001</v>
      </c>
      <c r="Q8" s="82">
        <f t="shared" si="1"/>
        <v>18075360.550919998</v>
      </c>
      <c r="R8" s="82">
        <f>O8/AQ8</f>
        <v>4595544.618863049</v>
      </c>
      <c r="S8" s="82"/>
      <c r="T8" s="82"/>
      <c r="U8" s="82">
        <f>P8/AQ8</f>
        <v>4595544.618863049</v>
      </c>
      <c r="V8" s="82"/>
      <c r="W8" s="82"/>
      <c r="X8" s="82">
        <f>Q8/AQ8</f>
        <v>3892196.5010594311</v>
      </c>
      <c r="Y8" s="82">
        <v>20039864.940000001</v>
      </c>
      <c r="Z8" s="82">
        <v>20039864.940000001</v>
      </c>
      <c r="AA8" s="82">
        <v>17033885.170919999</v>
      </c>
      <c r="AB8" s="82">
        <f>Y8/AQ8</f>
        <v>4315216.3953488376</v>
      </c>
      <c r="AC8" s="82">
        <v>4315216.3953488376</v>
      </c>
      <c r="AD8" s="82">
        <v>3667933.93</v>
      </c>
      <c r="AE8" s="82">
        <v>0</v>
      </c>
      <c r="AF8" s="82">
        <v>0</v>
      </c>
      <c r="AG8" s="82">
        <v>0</v>
      </c>
      <c r="AH8" s="82">
        <f>AE8*AQ8</f>
        <v>0</v>
      </c>
      <c r="AI8" s="82">
        <f>AF8*AQ8</f>
        <v>0</v>
      </c>
      <c r="AJ8" s="82">
        <f>AG8*AQ8</f>
        <v>0</v>
      </c>
      <c r="AK8" s="82">
        <v>1301844.27</v>
      </c>
      <c r="AL8" s="82">
        <v>1301844.27</v>
      </c>
      <c r="AM8" s="82">
        <v>1041475.38</v>
      </c>
      <c r="AN8" s="82">
        <f>AK8/AQ8</f>
        <v>280328.22351421189</v>
      </c>
      <c r="AO8" s="82">
        <v>280328.22351421189</v>
      </c>
      <c r="AP8" s="82">
        <v>224262.57</v>
      </c>
      <c r="AQ8" s="86">
        <v>4.6440000000000001</v>
      </c>
      <c r="AR8" s="87">
        <v>3502976.85</v>
      </c>
      <c r="AS8" s="88" t="s">
        <v>40</v>
      </c>
    </row>
    <row r="9" spans="1:45" x14ac:dyDescent="0.25">
      <c r="A9" s="80">
        <v>2</v>
      </c>
      <c r="B9" s="80" t="s">
        <v>42</v>
      </c>
      <c r="C9" s="81" t="s">
        <v>43</v>
      </c>
      <c r="D9" s="82">
        <f t="shared" si="0"/>
        <v>28253681.798999961</v>
      </c>
      <c r="E9" s="82">
        <f t="shared" si="0"/>
        <v>28034395.708999965</v>
      </c>
      <c r="F9" s="82">
        <f t="shared" si="0"/>
        <v>23883872.080000002</v>
      </c>
      <c r="G9" s="83">
        <f t="shared" ref="G9:G17" si="2">F9/AQ9</f>
        <v>5123645.19575244</v>
      </c>
      <c r="H9" s="82">
        <v>27670886.068999961</v>
      </c>
      <c r="I9" s="82">
        <v>27451599.978999965</v>
      </c>
      <c r="J9" s="82">
        <v>23417635.48</v>
      </c>
      <c r="K9" s="82">
        <v>582795.73</v>
      </c>
      <c r="L9" s="82">
        <v>582795.73</v>
      </c>
      <c r="M9" s="84">
        <v>466236.6</v>
      </c>
      <c r="N9" s="85">
        <v>2</v>
      </c>
      <c r="O9" s="82">
        <f t="shared" si="1"/>
        <v>28236843.798999924</v>
      </c>
      <c r="P9" s="82">
        <f t="shared" si="1"/>
        <v>28017557.708999973</v>
      </c>
      <c r="Q9" s="82">
        <f t="shared" si="1"/>
        <v>23869558.629999999</v>
      </c>
      <c r="R9" s="82">
        <f>AB9+AN9+AE9</f>
        <v>6057458.7078483328</v>
      </c>
      <c r="S9" s="82"/>
      <c r="T9" s="82"/>
      <c r="U9" s="82">
        <f>AC9+AI9+AO9</f>
        <v>6010416.7561943475</v>
      </c>
      <c r="V9" s="82"/>
      <c r="W9" s="82"/>
      <c r="X9" s="82">
        <f>AD9+AG9+AP9</f>
        <v>5120574.62</v>
      </c>
      <c r="Y9" s="82">
        <v>27654048.068999924</v>
      </c>
      <c r="Z9" s="82">
        <v>27434761.978999972</v>
      </c>
      <c r="AA9" s="89">
        <v>23403322.02</v>
      </c>
      <c r="AB9" s="89">
        <v>5932435.4900000002</v>
      </c>
      <c r="AC9" s="89">
        <v>5885393.5383460158</v>
      </c>
      <c r="AD9" s="89">
        <v>5020556.05</v>
      </c>
      <c r="AE9" s="89">
        <v>0</v>
      </c>
      <c r="AF9" s="89">
        <v>0</v>
      </c>
      <c r="AG9" s="89">
        <v>0</v>
      </c>
      <c r="AH9" s="82">
        <f t="shared" ref="AH9:AH13" si="3">AE9*AQ9</f>
        <v>0</v>
      </c>
      <c r="AI9" s="82">
        <f t="shared" ref="AI9:AI13" si="4">AF9*AQ9</f>
        <v>0</v>
      </c>
      <c r="AJ9" s="82">
        <f t="shared" ref="AJ9:AJ13" si="5">AG9*AQ9</f>
        <v>0</v>
      </c>
      <c r="AK9" s="89">
        <v>582795.72999999986</v>
      </c>
      <c r="AL9" s="89">
        <v>582795.72999999986</v>
      </c>
      <c r="AM9" s="89">
        <v>466236.61000000022</v>
      </c>
      <c r="AN9" s="82">
        <v>125023.21784833213</v>
      </c>
      <c r="AO9" s="82">
        <v>125023.21784833213</v>
      </c>
      <c r="AP9" s="82">
        <v>100018.57</v>
      </c>
      <c r="AQ9" s="86">
        <v>4.6615000000000002</v>
      </c>
      <c r="AR9" s="87">
        <v>4608517.16</v>
      </c>
      <c r="AS9" s="88"/>
    </row>
    <row r="10" spans="1:45" ht="15.75" thickBot="1" x14ac:dyDescent="0.3">
      <c r="A10" s="97">
        <v>3</v>
      </c>
      <c r="B10" s="97" t="s">
        <v>42</v>
      </c>
      <c r="C10" s="98" t="s">
        <v>44</v>
      </c>
      <c r="D10" s="99">
        <f t="shared" si="0"/>
        <v>60441581.410000004</v>
      </c>
      <c r="E10" s="99">
        <f t="shared" si="0"/>
        <v>60189098.109999999</v>
      </c>
      <c r="F10" s="99">
        <f t="shared" si="0"/>
        <v>51407080</v>
      </c>
      <c r="G10" s="100">
        <f t="shared" si="2"/>
        <v>11068854.294511551</v>
      </c>
      <c r="H10" s="99">
        <v>58096811.280000001</v>
      </c>
      <c r="I10" s="99">
        <v>57848219.240000002</v>
      </c>
      <c r="J10" s="99">
        <v>49514923.100000001</v>
      </c>
      <c r="K10" s="99">
        <v>2344770.13</v>
      </c>
      <c r="L10" s="99">
        <v>2340878.87</v>
      </c>
      <c r="M10" s="101">
        <v>1892156.9</v>
      </c>
      <c r="N10" s="102">
        <v>3</v>
      </c>
      <c r="O10" s="99">
        <f>Y10+AH10+AK10</f>
        <v>60441581.410000004</v>
      </c>
      <c r="P10" s="99">
        <f>Z10+AI10+AL10</f>
        <v>60189098.109999999</v>
      </c>
      <c r="Q10" s="99">
        <f>AA10+AM10</f>
        <v>51407075.009646006</v>
      </c>
      <c r="R10" s="99">
        <f>AB10+AE10+AN10</f>
        <v>13014142.359999999</v>
      </c>
      <c r="S10" s="99"/>
      <c r="T10" s="99"/>
      <c r="U10" s="99">
        <f>AC10+AF10+AO10</f>
        <v>12959778.25</v>
      </c>
      <c r="V10" s="99"/>
      <c r="W10" s="99"/>
      <c r="X10" s="99">
        <f>AD10+AG10+AP10</f>
        <v>11068853.220000001</v>
      </c>
      <c r="Y10" s="99">
        <v>58096811.280000001</v>
      </c>
      <c r="Z10" s="99">
        <v>57848219.240000002</v>
      </c>
      <c r="AA10" s="99">
        <f>AD10*AQ10</f>
        <v>49514918.361120008</v>
      </c>
      <c r="AB10" s="99">
        <v>12509271.85</v>
      </c>
      <c r="AC10" s="99">
        <v>12455745.59</v>
      </c>
      <c r="AD10" s="99">
        <v>10661438.4</v>
      </c>
      <c r="AE10" s="99">
        <v>0</v>
      </c>
      <c r="AF10" s="99">
        <v>0</v>
      </c>
      <c r="AG10" s="99">
        <v>0</v>
      </c>
      <c r="AH10" s="99">
        <f t="shared" si="3"/>
        <v>0</v>
      </c>
      <c r="AI10" s="99">
        <f t="shared" si="4"/>
        <v>0</v>
      </c>
      <c r="AJ10" s="99">
        <f t="shared" si="5"/>
        <v>0</v>
      </c>
      <c r="AK10" s="99">
        <v>2344770.13</v>
      </c>
      <c r="AL10" s="99">
        <v>2340878.87</v>
      </c>
      <c r="AM10" s="99">
        <f>AP10*AQ10</f>
        <v>1892156.6485260001</v>
      </c>
      <c r="AN10" s="99">
        <v>504870.51</v>
      </c>
      <c r="AO10" s="99">
        <v>504032.66</v>
      </c>
      <c r="AP10" s="99">
        <v>407414.82</v>
      </c>
      <c r="AQ10" s="103">
        <v>4.6443000000000003</v>
      </c>
      <c r="AR10" s="104">
        <v>9961967.9000000004</v>
      </c>
      <c r="AS10" s="105" t="s">
        <v>63</v>
      </c>
    </row>
    <row r="11" spans="1:45" s="52" customFormat="1" x14ac:dyDescent="0.25">
      <c r="A11" s="90">
        <v>4</v>
      </c>
      <c r="B11" s="90" t="s">
        <v>45</v>
      </c>
      <c r="C11" s="91" t="s">
        <v>46</v>
      </c>
      <c r="D11" s="92">
        <f t="shared" si="0"/>
        <v>42611658.479999997</v>
      </c>
      <c r="E11" s="92">
        <f t="shared" si="0"/>
        <v>41950144.140000001</v>
      </c>
      <c r="F11" s="92">
        <f t="shared" si="0"/>
        <v>35676108.259999998</v>
      </c>
      <c r="G11" s="93">
        <f t="shared" si="2"/>
        <v>7715755.0629352471</v>
      </c>
      <c r="H11" s="92">
        <v>41695345.93</v>
      </c>
      <c r="I11" s="92">
        <v>41037639.450000003</v>
      </c>
      <c r="J11" s="92">
        <v>34916781.149999999</v>
      </c>
      <c r="K11" s="92">
        <v>916312.55</v>
      </c>
      <c r="L11" s="92">
        <v>912504.69</v>
      </c>
      <c r="M11" s="94">
        <v>759327.11</v>
      </c>
      <c r="N11" s="106">
        <v>1</v>
      </c>
      <c r="O11" s="92">
        <f>Y11+AH11+AK11</f>
        <v>42585316.089999996</v>
      </c>
      <c r="P11" s="92">
        <f>Z11+AL11</f>
        <v>41925227.469999999</v>
      </c>
      <c r="Q11" s="92">
        <f>AA11+AM11</f>
        <v>35654940.952408001</v>
      </c>
      <c r="R11" s="92">
        <f>AB11+AE11+AN11</f>
        <v>9210025.9299999997</v>
      </c>
      <c r="S11" s="92">
        <f>AB11+AE11+AN11</f>
        <v>9210025.9299999997</v>
      </c>
      <c r="T11" s="92">
        <f>R11-S11</f>
        <v>0</v>
      </c>
      <c r="U11" s="92">
        <f>AC11+AF11+AO11</f>
        <v>9067267.6699999999</v>
      </c>
      <c r="V11" s="92">
        <f>AC11+AF11+AO11</f>
        <v>9067267.6699999999</v>
      </c>
      <c r="W11" s="92">
        <f>U11-V11</f>
        <v>0</v>
      </c>
      <c r="X11" s="92">
        <f>AD11+AP11+AG11</f>
        <v>7711177.1599999992</v>
      </c>
      <c r="Y11" s="92">
        <v>41669003.729999997</v>
      </c>
      <c r="Z11" s="92">
        <v>41012722.969999999</v>
      </c>
      <c r="AA11" s="92">
        <f>AD11*AQ11</f>
        <v>34895613.488232002</v>
      </c>
      <c r="AB11" s="92">
        <v>9011852.8200000003</v>
      </c>
      <c r="AC11" s="92">
        <v>8869918.0700000003</v>
      </c>
      <c r="AD11" s="92">
        <v>7546955.6399999997</v>
      </c>
      <c r="AE11" s="92">
        <v>0</v>
      </c>
      <c r="AF11" s="92">
        <v>0</v>
      </c>
      <c r="AG11" s="92">
        <v>0</v>
      </c>
      <c r="AH11" s="92">
        <f t="shared" si="3"/>
        <v>0</v>
      </c>
      <c r="AI11" s="92">
        <f t="shared" si="4"/>
        <v>0</v>
      </c>
      <c r="AJ11" s="92">
        <f t="shared" si="5"/>
        <v>0</v>
      </c>
      <c r="AK11" s="92">
        <v>916312.36</v>
      </c>
      <c r="AL11" s="92">
        <v>912504.5</v>
      </c>
      <c r="AM11" s="92">
        <f>AP11*AQ11</f>
        <v>759327.46417599998</v>
      </c>
      <c r="AN11" s="92">
        <v>198173.11</v>
      </c>
      <c r="AO11" s="92">
        <v>197349.6</v>
      </c>
      <c r="AP11" s="92">
        <v>164221.51999999999</v>
      </c>
      <c r="AQ11" s="95">
        <v>4.6238000000000001</v>
      </c>
      <c r="AR11" s="96">
        <v>6940059.4400000004</v>
      </c>
      <c r="AS11" s="90" t="s">
        <v>62</v>
      </c>
    </row>
    <row r="12" spans="1:45" s="54" customFormat="1" x14ac:dyDescent="0.25">
      <c r="A12" s="42">
        <v>5</v>
      </c>
      <c r="B12" s="42" t="s">
        <v>45</v>
      </c>
      <c r="C12" s="19" t="s">
        <v>47</v>
      </c>
      <c r="D12" s="33">
        <f t="shared" si="0"/>
        <v>39170579.222238921</v>
      </c>
      <c r="E12" s="33">
        <f t="shared" si="0"/>
        <v>38672471.08223892</v>
      </c>
      <c r="F12" s="33">
        <f t="shared" si="0"/>
        <v>32880203.219999999</v>
      </c>
      <c r="G12" s="40">
        <f t="shared" si="2"/>
        <v>7080604.5222559599</v>
      </c>
      <c r="H12" s="33">
        <v>38770275.619999997</v>
      </c>
      <c r="I12" s="33">
        <v>38272167.479999997</v>
      </c>
      <c r="J12" s="33">
        <v>32559960.27</v>
      </c>
      <c r="K12" s="33">
        <v>400303.60223892244</v>
      </c>
      <c r="L12" s="33">
        <v>400303.60223892244</v>
      </c>
      <c r="M12" s="49">
        <v>320242.95</v>
      </c>
      <c r="N12" s="25">
        <v>2</v>
      </c>
      <c r="O12" s="15">
        <f>Y12+AK12+AH12</f>
        <v>39170579.219999999</v>
      </c>
      <c r="P12" s="15">
        <f>Z12+AL12+AI12</f>
        <v>38672471.079999998</v>
      </c>
      <c r="Q12" s="15">
        <f>AA12+AM12+AJ12</f>
        <v>32880197.358461998</v>
      </c>
      <c r="R12" s="15">
        <f>AB12+AN12+AE12</f>
        <v>8435208.9100000001</v>
      </c>
      <c r="S12" s="33">
        <f t="shared" ref="S12:S21" si="6">AB12+AE12+AN12</f>
        <v>8435208.9100000001</v>
      </c>
      <c r="T12" s="33">
        <f t="shared" ref="T12:T21" si="7">R12-S12</f>
        <v>0</v>
      </c>
      <c r="U12" s="15">
        <f>AC12+AF12+AO12</f>
        <v>8327943.4399999995</v>
      </c>
      <c r="V12" s="33">
        <f t="shared" ref="V12:V21" si="8">AC12+AF12+AO12</f>
        <v>8327943.4399999995</v>
      </c>
      <c r="W12" s="33">
        <f t="shared" ref="W12:W21" si="9">U12-V12</f>
        <v>0</v>
      </c>
      <c r="X12" s="15">
        <f>AD12+AP12+AG12</f>
        <v>7080603.2599999998</v>
      </c>
      <c r="Y12" s="15">
        <v>38770275.619999997</v>
      </c>
      <c r="Z12" s="15">
        <v>38272167.479999997</v>
      </c>
      <c r="AA12" s="15">
        <f>AD12*AQ12</f>
        <v>32559954.479042999</v>
      </c>
      <c r="AB12" s="15">
        <v>8349005.3199999994</v>
      </c>
      <c r="AC12" s="15">
        <v>8241739.8499999996</v>
      </c>
      <c r="AD12" s="15">
        <v>7011640.3899999997</v>
      </c>
      <c r="AE12" s="33">
        <v>0</v>
      </c>
      <c r="AF12" s="33">
        <v>0</v>
      </c>
      <c r="AG12" s="33">
        <v>0</v>
      </c>
      <c r="AH12" s="33">
        <f t="shared" si="3"/>
        <v>0</v>
      </c>
      <c r="AI12" s="33">
        <f t="shared" si="4"/>
        <v>0</v>
      </c>
      <c r="AJ12" s="33">
        <f t="shared" si="5"/>
        <v>0</v>
      </c>
      <c r="AK12" s="15">
        <v>400303.6</v>
      </c>
      <c r="AL12" s="15">
        <v>400303.6</v>
      </c>
      <c r="AM12" s="15">
        <f>AP12*AQ12</f>
        <v>320242.87941899995</v>
      </c>
      <c r="AN12" s="15">
        <v>86203.59</v>
      </c>
      <c r="AO12" s="15">
        <v>86203.59</v>
      </c>
      <c r="AP12" s="15">
        <v>68962.87</v>
      </c>
      <c r="AQ12" s="30">
        <v>4.6436999999999999</v>
      </c>
      <c r="AR12" s="28">
        <v>6372542.9299999997</v>
      </c>
      <c r="AS12" s="53" t="s">
        <v>61</v>
      </c>
    </row>
    <row r="13" spans="1:45" s="54" customFormat="1" x14ac:dyDescent="0.25">
      <c r="A13" s="41">
        <v>6</v>
      </c>
      <c r="B13" s="42" t="s">
        <v>45</v>
      </c>
      <c r="C13" s="43" t="s">
        <v>48</v>
      </c>
      <c r="D13" s="40">
        <f t="shared" si="0"/>
        <v>96501909.880999997</v>
      </c>
      <c r="E13" s="40">
        <f t="shared" si="0"/>
        <v>96017313.831</v>
      </c>
      <c r="F13" s="40">
        <f t="shared" si="0"/>
        <v>81564098.950000003</v>
      </c>
      <c r="G13" s="40">
        <f t="shared" si="2"/>
        <v>17465171.827155735</v>
      </c>
      <c r="H13" s="40">
        <v>95472590.549999997</v>
      </c>
      <c r="I13" s="40">
        <v>94987994.5</v>
      </c>
      <c r="J13" s="40">
        <v>80740643.439999998</v>
      </c>
      <c r="K13" s="40">
        <v>1029319.3310000001</v>
      </c>
      <c r="L13" s="40">
        <v>1029319.3310000001</v>
      </c>
      <c r="M13" s="51">
        <v>823455.51</v>
      </c>
      <c r="N13" s="37">
        <v>3</v>
      </c>
      <c r="O13" s="36">
        <f>Y13+AH13+AK13</f>
        <v>96498554.879999995</v>
      </c>
      <c r="P13" s="36">
        <f>Z13+AI13+AL13</f>
        <v>96013959.269999996</v>
      </c>
      <c r="Q13" s="36">
        <f>AA13+AJ13+AM13</f>
        <v>81560419.980000004</v>
      </c>
      <c r="R13" s="36">
        <f>AB13+AE13+AN13</f>
        <v>20663060</v>
      </c>
      <c r="S13" s="33">
        <f t="shared" si="6"/>
        <v>20663060</v>
      </c>
      <c r="T13" s="33">
        <f t="shared" si="7"/>
        <v>0</v>
      </c>
      <c r="U13" s="36">
        <f>AC13+AF13++AO13</f>
        <v>20559293.5</v>
      </c>
      <c r="V13" s="33">
        <f t="shared" si="8"/>
        <v>20559293.5</v>
      </c>
      <c r="W13" s="33">
        <f t="shared" si="9"/>
        <v>0</v>
      </c>
      <c r="X13" s="36">
        <f>AD13+AG13+AP13</f>
        <v>17464384.060000002</v>
      </c>
      <c r="Y13" s="36">
        <v>95469614.420000002</v>
      </c>
      <c r="Z13" s="36">
        <v>94985018.810000002</v>
      </c>
      <c r="AA13" s="40">
        <v>80737267.510000005</v>
      </c>
      <c r="AB13" s="36">
        <v>20442734.829999998</v>
      </c>
      <c r="AC13" s="36">
        <v>20338968.329999998</v>
      </c>
      <c r="AD13" s="36">
        <v>17288123.920000002</v>
      </c>
      <c r="AE13" s="40">
        <v>0</v>
      </c>
      <c r="AF13" s="40">
        <v>0</v>
      </c>
      <c r="AG13" s="40">
        <v>0</v>
      </c>
      <c r="AH13" s="33">
        <f t="shared" si="3"/>
        <v>0</v>
      </c>
      <c r="AI13" s="33">
        <f t="shared" si="4"/>
        <v>0</v>
      </c>
      <c r="AJ13" s="33">
        <f t="shared" si="5"/>
        <v>0</v>
      </c>
      <c r="AK13" s="36">
        <v>1028940.46</v>
      </c>
      <c r="AL13" s="36">
        <v>1028940.46</v>
      </c>
      <c r="AM13" s="36">
        <v>823152.47</v>
      </c>
      <c r="AN13" s="36">
        <v>220325.17</v>
      </c>
      <c r="AO13" s="36">
        <v>220325.17</v>
      </c>
      <c r="AP13" s="36">
        <v>176260.14</v>
      </c>
      <c r="AQ13" s="56">
        <v>4.6700999999999997</v>
      </c>
      <c r="AR13" s="28">
        <v>15717945.65</v>
      </c>
      <c r="AS13" s="34" t="s">
        <v>60</v>
      </c>
    </row>
    <row r="14" spans="1:45" s="52" customFormat="1" x14ac:dyDescent="0.25">
      <c r="A14" s="41">
        <v>7</v>
      </c>
      <c r="B14" s="42" t="s">
        <v>45</v>
      </c>
      <c r="C14" s="43" t="s">
        <v>50</v>
      </c>
      <c r="D14" s="40">
        <f t="shared" ref="D14:D26" si="10">H14+K14</f>
        <v>62345545.599999994</v>
      </c>
      <c r="E14" s="40">
        <f t="shared" ref="E14:E26" si="11">I14+L14</f>
        <v>61644793.879999995</v>
      </c>
      <c r="F14" s="40">
        <f t="shared" si="0"/>
        <v>52380668.120000005</v>
      </c>
      <c r="G14" s="40">
        <f t="shared" si="2"/>
        <v>11216176.981220961</v>
      </c>
      <c r="H14" s="40">
        <v>61592145.619999997</v>
      </c>
      <c r="I14" s="40">
        <v>60891393.909999996</v>
      </c>
      <c r="J14" s="40">
        <v>51777948.030000001</v>
      </c>
      <c r="K14" s="40">
        <v>753399.98</v>
      </c>
      <c r="L14" s="40">
        <v>753399.97</v>
      </c>
      <c r="M14" s="51">
        <v>602720.09</v>
      </c>
      <c r="N14" s="61">
        <v>4</v>
      </c>
      <c r="O14" s="79">
        <f t="shared" ref="O14:P16" si="12">Y14+AK14</f>
        <v>62345545.609999999</v>
      </c>
      <c r="P14" s="40">
        <f t="shared" si="12"/>
        <v>61644794.490000002</v>
      </c>
      <c r="Q14" s="40">
        <v>52398075.316500008</v>
      </c>
      <c r="R14" s="40">
        <f>AB14+AE14+AN14</f>
        <v>13349936.590000002</v>
      </c>
      <c r="S14" s="33">
        <f t="shared" si="6"/>
        <v>13349936.590000002</v>
      </c>
      <c r="T14" s="33">
        <f t="shared" si="7"/>
        <v>0</v>
      </c>
      <c r="U14" s="40">
        <f>AC14+AF14+AO14</f>
        <v>13199886.100000001</v>
      </c>
      <c r="V14" s="33">
        <f>AC14+AF14+AO14</f>
        <v>13199886.100000001</v>
      </c>
      <c r="W14" s="33">
        <f t="shared" si="9"/>
        <v>0</v>
      </c>
      <c r="X14" s="40">
        <f>AD14+AG14+AP14</f>
        <v>11216106.82</v>
      </c>
      <c r="Y14" s="40">
        <v>61592145.729999997</v>
      </c>
      <c r="Z14" s="40">
        <v>60891394.609999999</v>
      </c>
      <c r="AA14" s="40">
        <f>Z14*85/100</f>
        <v>51757685.418500006</v>
      </c>
      <c r="AB14" s="40">
        <v>13126657.460000001</v>
      </c>
      <c r="AC14" s="40">
        <v>12976606.970000001</v>
      </c>
      <c r="AD14" s="40">
        <v>11030115.91</v>
      </c>
      <c r="AE14" s="40">
        <v>61954.96</v>
      </c>
      <c r="AF14" s="40">
        <v>61954.96</v>
      </c>
      <c r="AG14" s="40">
        <v>56931.58</v>
      </c>
      <c r="AH14" s="40">
        <v>289366.01</v>
      </c>
      <c r="AI14" s="40">
        <f t="shared" ref="AI14:AI19" si="13">AF14*AQ14</f>
        <v>289335.85869599995</v>
      </c>
      <c r="AJ14" s="40">
        <f t="shared" ref="AJ14:AJ18" si="14">AG14*AQ14</f>
        <v>265876.17175799998</v>
      </c>
      <c r="AK14" s="40">
        <v>753399.88</v>
      </c>
      <c r="AL14" s="40">
        <v>753399.88</v>
      </c>
      <c r="AM14" s="40">
        <v>602719.90399999998</v>
      </c>
      <c r="AN14" s="40">
        <v>161324.17000000001</v>
      </c>
      <c r="AO14" s="40">
        <v>161324.17000000001</v>
      </c>
      <c r="AP14" s="40">
        <v>129059.33</v>
      </c>
      <c r="AQ14" s="57">
        <v>4.6700999999999997</v>
      </c>
      <c r="AR14" s="50">
        <v>10094496.140000001</v>
      </c>
      <c r="AS14" s="41" t="s">
        <v>52</v>
      </c>
    </row>
    <row r="15" spans="1:45" s="52" customFormat="1" x14ac:dyDescent="0.25">
      <c r="A15" s="41">
        <v>8</v>
      </c>
      <c r="B15" s="42" t="s">
        <v>45</v>
      </c>
      <c r="C15" s="43" t="s">
        <v>51</v>
      </c>
      <c r="D15" s="40">
        <f t="shared" si="10"/>
        <v>170881103.95000002</v>
      </c>
      <c r="E15" s="40">
        <f t="shared" si="11"/>
        <v>170017882.5</v>
      </c>
      <c r="F15" s="40">
        <f t="shared" ref="F15:F26" si="15">J15+M15</f>
        <v>144477998.28</v>
      </c>
      <c r="G15" s="40">
        <f t="shared" si="2"/>
        <v>30957359.820012856</v>
      </c>
      <c r="H15" s="40">
        <v>168925062.30000001</v>
      </c>
      <c r="I15" s="40">
        <v>168061840.84999999</v>
      </c>
      <c r="J15" s="40">
        <v>142913164.81</v>
      </c>
      <c r="K15" s="40">
        <v>1956041.65</v>
      </c>
      <c r="L15" s="40">
        <v>1956041.65</v>
      </c>
      <c r="M15" s="51">
        <v>1564833.47</v>
      </c>
      <c r="N15" s="61">
        <v>5</v>
      </c>
      <c r="O15" s="78">
        <f t="shared" si="12"/>
        <v>170793474.55000001</v>
      </c>
      <c r="P15" s="40">
        <f t="shared" si="12"/>
        <v>169930253.40000001</v>
      </c>
      <c r="Q15" s="40">
        <f>AA15+AJ15+AM15</f>
        <v>144402571.05949</v>
      </c>
      <c r="R15" s="40">
        <f>AB15+AE15+AN15</f>
        <v>36595988.309999995</v>
      </c>
      <c r="S15" s="33">
        <f t="shared" si="6"/>
        <v>36595988.309999995</v>
      </c>
      <c r="T15" s="33">
        <f t="shared" si="7"/>
        <v>0</v>
      </c>
      <c r="U15" s="40">
        <f>AC15+AF15+AO15</f>
        <v>36411025</v>
      </c>
      <c r="V15" s="33">
        <f t="shared" si="8"/>
        <v>36411025</v>
      </c>
      <c r="W15" s="33">
        <f t="shared" si="9"/>
        <v>0</v>
      </c>
      <c r="X15" s="40">
        <f>AD15+AG15+AP15</f>
        <v>30941198</v>
      </c>
      <c r="Y15" s="40">
        <v>168837433</v>
      </c>
      <c r="Z15" s="40">
        <v>167974211.84999999</v>
      </c>
      <c r="AA15" s="40">
        <v>142042302.13</v>
      </c>
      <c r="AB15" s="40">
        <v>35984954.93</v>
      </c>
      <c r="AC15" s="40">
        <v>35806426.18</v>
      </c>
      <c r="AD15" s="40">
        <f>30435462.21</f>
        <v>30435462.210000001</v>
      </c>
      <c r="AE15" s="40">
        <v>191911.69</v>
      </c>
      <c r="AF15" s="40">
        <v>185477.15</v>
      </c>
      <c r="AG15" s="40">
        <v>170438.47</v>
      </c>
      <c r="AH15" s="40">
        <v>895651.72</v>
      </c>
      <c r="AI15" s="40">
        <v>865621.73</v>
      </c>
      <c r="AJ15" s="40">
        <f t="shared" si="14"/>
        <v>795436.33948999993</v>
      </c>
      <c r="AK15" s="40">
        <v>1956041.55</v>
      </c>
      <c r="AL15" s="40">
        <v>1956041.55</v>
      </c>
      <c r="AM15" s="40">
        <v>1564832.59</v>
      </c>
      <c r="AN15" s="40">
        <v>419121.69</v>
      </c>
      <c r="AO15" s="40">
        <v>419121.67</v>
      </c>
      <c r="AP15" s="40">
        <v>335297.32</v>
      </c>
      <c r="AQ15" s="58">
        <v>4.6669999999999998</v>
      </c>
      <c r="AR15" s="50">
        <v>27847078.199999999</v>
      </c>
      <c r="AS15" s="41" t="s">
        <v>55</v>
      </c>
    </row>
    <row r="16" spans="1:45" s="52" customFormat="1" x14ac:dyDescent="0.25">
      <c r="A16" s="41">
        <v>9</v>
      </c>
      <c r="B16" s="41" t="s">
        <v>45</v>
      </c>
      <c r="C16" s="41" t="s">
        <v>53</v>
      </c>
      <c r="D16" s="40">
        <f t="shared" si="10"/>
        <v>780942826.74000001</v>
      </c>
      <c r="E16" s="40">
        <f t="shared" si="11"/>
        <v>780350721.31999993</v>
      </c>
      <c r="F16" s="40">
        <f t="shared" si="15"/>
        <v>662745881.42999995</v>
      </c>
      <c r="G16" s="40">
        <f t="shared" si="2"/>
        <v>142431041.97846594</v>
      </c>
      <c r="H16" s="40">
        <v>769580248.70000005</v>
      </c>
      <c r="I16" s="40">
        <v>768996171.30999994</v>
      </c>
      <c r="J16" s="40">
        <v>653662241.52999997</v>
      </c>
      <c r="K16" s="40">
        <v>11362578.039999999</v>
      </c>
      <c r="L16" s="40">
        <v>11354550.01</v>
      </c>
      <c r="M16" s="51">
        <v>9083639.9000000004</v>
      </c>
      <c r="N16" s="61">
        <v>6</v>
      </c>
      <c r="O16" s="78">
        <f>Y16+AK16</f>
        <v>780793162.75</v>
      </c>
      <c r="P16" s="40">
        <f t="shared" si="12"/>
        <v>780201057.33000004</v>
      </c>
      <c r="Q16" s="40">
        <f>AA16+AJ16+AM16</f>
        <v>662621266.48694098</v>
      </c>
      <c r="R16" s="40">
        <v>167800641.03999999</v>
      </c>
      <c r="S16" s="33">
        <f t="shared" si="6"/>
        <v>167800641.03999999</v>
      </c>
      <c r="T16" s="33">
        <f t="shared" si="7"/>
        <v>0</v>
      </c>
      <c r="U16" s="40">
        <v>167673391.40000001</v>
      </c>
      <c r="V16" s="33">
        <f t="shared" si="8"/>
        <v>167673391.40000001</v>
      </c>
      <c r="W16" s="33">
        <f t="shared" si="9"/>
        <v>0</v>
      </c>
      <c r="X16" s="40">
        <v>142404260.91999999</v>
      </c>
      <c r="Y16" s="40">
        <v>769430584.67999995</v>
      </c>
      <c r="Z16" s="40">
        <v>768846507.32000005</v>
      </c>
      <c r="AA16" s="40">
        <v>653296355.86000001</v>
      </c>
      <c r="AB16" s="40">
        <v>165300796.41999999</v>
      </c>
      <c r="AC16" s="40">
        <v>165176752.77000001</v>
      </c>
      <c r="AD16" s="40">
        <v>140400239.81</v>
      </c>
      <c r="AE16" s="40">
        <v>57907.4</v>
      </c>
      <c r="AF16" s="40">
        <v>56426.710000000021</v>
      </c>
      <c r="AG16" s="40">
        <v>51851.57</v>
      </c>
      <c r="AH16" s="40">
        <f>AE16*AQ16</f>
        <v>269448.92294000002</v>
      </c>
      <c r="AI16" s="40">
        <f t="shared" si="13"/>
        <v>262559.12430100009</v>
      </c>
      <c r="AJ16" s="40">
        <f t="shared" si="14"/>
        <v>241270.54036700001</v>
      </c>
      <c r="AK16" s="40">
        <v>11362578.07</v>
      </c>
      <c r="AL16" s="40">
        <v>11354550.01</v>
      </c>
      <c r="AM16" s="40">
        <f>AP16*AQ16</f>
        <v>9083640.0865740012</v>
      </c>
      <c r="AN16" s="40">
        <v>2441937.2200000002</v>
      </c>
      <c r="AO16" s="40">
        <v>2440211.92</v>
      </c>
      <c r="AP16" s="40">
        <v>1952169.54</v>
      </c>
      <c r="AQ16" s="58">
        <v>4.6531000000000002</v>
      </c>
      <c r="AR16" s="50">
        <v>128163834.83</v>
      </c>
      <c r="AS16" s="41" t="s">
        <v>56</v>
      </c>
    </row>
    <row r="17" spans="1:46" s="54" customFormat="1" x14ac:dyDescent="0.25">
      <c r="A17" s="41">
        <v>10</v>
      </c>
      <c r="B17" s="41" t="s">
        <v>45</v>
      </c>
      <c r="C17" s="41" t="s">
        <v>54</v>
      </c>
      <c r="D17" s="40">
        <f t="shared" si="10"/>
        <v>2278399055.2599998</v>
      </c>
      <c r="E17" s="40">
        <f t="shared" si="11"/>
        <v>2277935801.2399998</v>
      </c>
      <c r="F17" s="40">
        <f t="shared" si="15"/>
        <v>1923560394.3300002</v>
      </c>
      <c r="G17" s="40">
        <f t="shared" si="2"/>
        <v>413393306.46880573</v>
      </c>
      <c r="H17" s="40">
        <v>2024698215.3599999</v>
      </c>
      <c r="I17" s="40">
        <v>2024234961.3399999</v>
      </c>
      <c r="J17" s="40">
        <v>1720599722.1700001</v>
      </c>
      <c r="K17" s="40">
        <v>253700839.90000001</v>
      </c>
      <c r="L17" s="40">
        <v>253700839.90000001</v>
      </c>
      <c r="M17" s="51">
        <v>202960672.16</v>
      </c>
      <c r="N17" s="37">
        <v>7</v>
      </c>
      <c r="O17" s="36">
        <f t="shared" ref="O17:P25" si="16">Y17+AH17+AK17</f>
        <v>2276377266.1200004</v>
      </c>
      <c r="P17" s="36">
        <f t="shared" si="16"/>
        <v>2275914090.5700002</v>
      </c>
      <c r="Q17" s="36">
        <f>X17*AQ17</f>
        <v>1921852717.3842182</v>
      </c>
      <c r="R17" s="36">
        <f>AB17+AE17+AN17</f>
        <v>489217481.19999999</v>
      </c>
      <c r="S17" s="33">
        <f t="shared" si="6"/>
        <v>489217481.19999999</v>
      </c>
      <c r="T17" s="33">
        <f t="shared" si="7"/>
        <v>0</v>
      </c>
      <c r="U17" s="36">
        <f>AC17+AF17+AO17</f>
        <v>489117939.91000003</v>
      </c>
      <c r="V17" s="33">
        <f t="shared" si="8"/>
        <v>489117939.91000003</v>
      </c>
      <c r="W17" s="33">
        <f t="shared" si="9"/>
        <v>0</v>
      </c>
      <c r="X17" s="36">
        <f>AD17+AE17+AP17</f>
        <v>413026308.78000003</v>
      </c>
      <c r="Y17" s="36">
        <v>2022881988.9800003</v>
      </c>
      <c r="Z17" s="36">
        <v>2022418813.4300001</v>
      </c>
      <c r="AA17" s="36">
        <v>1719055991.4155002</v>
      </c>
      <c r="AB17" s="36">
        <v>434738687.02999997</v>
      </c>
      <c r="AC17" s="36">
        <v>434639145.74000001</v>
      </c>
      <c r="AD17" s="36">
        <v>369443273.80000001</v>
      </c>
      <c r="AE17" s="40">
        <v>0</v>
      </c>
      <c r="AF17" s="40">
        <v>0</v>
      </c>
      <c r="AG17" s="40">
        <v>0</v>
      </c>
      <c r="AH17" s="40">
        <f t="shared" ref="AH17:AH24" si="17">AE17*AQ17</f>
        <v>0</v>
      </c>
      <c r="AI17" s="40">
        <f t="shared" si="13"/>
        <v>0</v>
      </c>
      <c r="AJ17" s="40">
        <f t="shared" si="14"/>
        <v>0</v>
      </c>
      <c r="AK17" s="36">
        <v>253495277.14000002</v>
      </c>
      <c r="AL17" s="36">
        <v>253495277.14000002</v>
      </c>
      <c r="AM17" s="36">
        <f>AL17*80/100</f>
        <v>202796221.71200001</v>
      </c>
      <c r="AN17" s="36">
        <v>54478794.170000002</v>
      </c>
      <c r="AO17" s="36">
        <v>54478794.170000002</v>
      </c>
      <c r="AP17" s="36">
        <v>43583034.979999997</v>
      </c>
      <c r="AQ17" s="58">
        <v>4.6531000000000002</v>
      </c>
      <c r="AR17" s="55">
        <v>371723677.89999998</v>
      </c>
      <c r="AS17" s="41" t="s">
        <v>59</v>
      </c>
      <c r="AT17" s="165"/>
    </row>
    <row r="18" spans="1:46" s="54" customFormat="1" x14ac:dyDescent="0.25">
      <c r="A18" s="41">
        <v>11</v>
      </c>
      <c r="B18" s="41" t="s">
        <v>45</v>
      </c>
      <c r="C18" s="41" t="s">
        <v>57</v>
      </c>
      <c r="D18" s="40">
        <f t="shared" si="10"/>
        <v>48831866.409999996</v>
      </c>
      <c r="E18" s="40">
        <f t="shared" si="11"/>
        <v>48246125.240000002</v>
      </c>
      <c r="F18" s="40">
        <f t="shared" si="15"/>
        <v>40973978.579999998</v>
      </c>
      <c r="G18" s="40">
        <f>F18/AQ18</f>
        <v>8616848.9789909776</v>
      </c>
      <c r="H18" s="40">
        <v>47928859.119999997</v>
      </c>
      <c r="I18" s="40">
        <v>47343117.950000003</v>
      </c>
      <c r="J18" s="40">
        <v>40251572.649999999</v>
      </c>
      <c r="K18" s="40">
        <v>903007.29</v>
      </c>
      <c r="L18" s="40">
        <v>903007.29</v>
      </c>
      <c r="M18" s="51">
        <v>722405.93</v>
      </c>
      <c r="N18" s="37">
        <v>8</v>
      </c>
      <c r="O18" s="36">
        <f t="shared" si="16"/>
        <v>48714204.248550996</v>
      </c>
      <c r="P18" s="36">
        <f t="shared" si="16"/>
        <v>48128463.112971999</v>
      </c>
      <c r="Q18" s="36">
        <f>X18*AQ18</f>
        <v>40920633.780753992</v>
      </c>
      <c r="R18" s="36">
        <f>AB18+AE18+AN18</f>
        <v>10244017.419999998</v>
      </c>
      <c r="S18" s="33">
        <f t="shared" si="6"/>
        <v>10244017.419999998</v>
      </c>
      <c r="T18" s="33">
        <f t="shared" si="7"/>
        <v>0</v>
      </c>
      <c r="U18" s="36">
        <f>AC18+AF18++AO18</f>
        <v>10120835.75</v>
      </c>
      <c r="V18" s="33">
        <f t="shared" si="8"/>
        <v>10120835.75</v>
      </c>
      <c r="W18" s="33">
        <f t="shared" si="9"/>
        <v>0</v>
      </c>
      <c r="X18" s="36">
        <f>AD18+AG18+AP18</f>
        <v>8605630.5399999991</v>
      </c>
      <c r="Y18" s="36">
        <v>46928127.549999997</v>
      </c>
      <c r="Z18" s="36">
        <v>46368854.68</v>
      </c>
      <c r="AA18" s="36">
        <f>AD18*AQ18</f>
        <v>39411082.159854993</v>
      </c>
      <c r="AB18" s="36">
        <v>9868404.8699999992</v>
      </c>
      <c r="AC18" s="36">
        <v>9750789.4900000002</v>
      </c>
      <c r="AD18" s="36">
        <v>8288171.0499999998</v>
      </c>
      <c r="AE18" s="40">
        <v>185710.01</v>
      </c>
      <c r="AF18" s="40">
        <v>180143.71999999997</v>
      </c>
      <c r="AG18" s="40">
        <v>165537.47</v>
      </c>
      <c r="AH18" s="40">
        <f t="shared" si="17"/>
        <v>883069.66855099995</v>
      </c>
      <c r="AI18" s="40">
        <f t="shared" si="13"/>
        <v>856601.40297199984</v>
      </c>
      <c r="AJ18" s="40">
        <f t="shared" si="14"/>
        <v>787147.223597</v>
      </c>
      <c r="AK18" s="36">
        <v>903007.03</v>
      </c>
      <c r="AL18" s="36">
        <v>903007.03</v>
      </c>
      <c r="AM18" s="36">
        <f>AP18*AQ18</f>
        <v>722404.39730199985</v>
      </c>
      <c r="AN18" s="36">
        <v>189902.54</v>
      </c>
      <c r="AO18" s="36">
        <v>189902.54</v>
      </c>
      <c r="AP18" s="36">
        <v>151922.01999999999</v>
      </c>
      <c r="AQ18" s="58">
        <v>4.7550999999999997</v>
      </c>
      <c r="AR18" s="55">
        <v>7745067.4900000002</v>
      </c>
      <c r="AS18" s="41" t="s">
        <v>64</v>
      </c>
    </row>
    <row r="19" spans="1:46" s="54" customFormat="1" x14ac:dyDescent="0.25">
      <c r="A19" s="41">
        <v>12</v>
      </c>
      <c r="B19" s="41" t="s">
        <v>45</v>
      </c>
      <c r="C19" s="41" t="s">
        <v>58</v>
      </c>
      <c r="D19" s="40">
        <f t="shared" si="10"/>
        <v>96088070.229999989</v>
      </c>
      <c r="E19" s="40">
        <f t="shared" si="11"/>
        <v>94774445.049999997</v>
      </c>
      <c r="F19" s="40">
        <f t="shared" si="15"/>
        <v>80524690.49000001</v>
      </c>
      <c r="G19" s="40">
        <f t="shared" ref="G19:G27" si="18">F19/AQ19</f>
        <v>16992633.259474974</v>
      </c>
      <c r="H19" s="40">
        <v>94053358.459999993</v>
      </c>
      <c r="I19" s="40">
        <v>92739733.280000001</v>
      </c>
      <c r="J19" s="40">
        <v>78896921.180000007</v>
      </c>
      <c r="K19" s="40">
        <v>2034711.77</v>
      </c>
      <c r="L19" s="40">
        <v>2034711.77</v>
      </c>
      <c r="M19" s="51">
        <v>1627769.31</v>
      </c>
      <c r="N19" s="37">
        <v>9</v>
      </c>
      <c r="O19" s="36">
        <f t="shared" si="16"/>
        <v>95386893.470464006</v>
      </c>
      <c r="P19" s="36">
        <f t="shared" si="16"/>
        <v>94092194.374659985</v>
      </c>
      <c r="Q19" s="36">
        <f>AA19+AJ19+AM19</f>
        <v>80010932.920000002</v>
      </c>
      <c r="R19" s="36">
        <v>20128913.129999999</v>
      </c>
      <c r="S19" s="33">
        <f t="shared" si="6"/>
        <v>20128913.130000003</v>
      </c>
      <c r="T19" s="33">
        <f t="shared" si="7"/>
        <v>0</v>
      </c>
      <c r="U19" s="36">
        <v>19855700.699999999</v>
      </c>
      <c r="V19" s="33">
        <f t="shared" si="8"/>
        <v>19855700.699999999</v>
      </c>
      <c r="W19" s="33">
        <f t="shared" si="9"/>
        <v>0</v>
      </c>
      <c r="X19" s="36">
        <f>AD19+AG19+AP19</f>
        <v>16884218.140000001</v>
      </c>
      <c r="Y19" s="36">
        <v>91423858.400000006</v>
      </c>
      <c r="Z19" s="36">
        <v>90180410.989999995</v>
      </c>
      <c r="AA19" s="36">
        <v>76658286.840000004</v>
      </c>
      <c r="AB19" s="36">
        <v>19292618.050000001</v>
      </c>
      <c r="AC19" s="36">
        <v>19030220.949999999</v>
      </c>
      <c r="AD19" s="36">
        <v>16176729.73</v>
      </c>
      <c r="AE19" s="40">
        <v>406922.28</v>
      </c>
      <c r="AF19" s="40">
        <v>396106.95</v>
      </c>
      <c r="AG19" s="40">
        <v>363990.17</v>
      </c>
      <c r="AH19" s="40">
        <f t="shared" si="17"/>
        <v>1928323.3004640003</v>
      </c>
      <c r="AI19" s="40">
        <f t="shared" si="13"/>
        <v>1877071.6146600002</v>
      </c>
      <c r="AJ19" s="40">
        <v>1724876.62</v>
      </c>
      <c r="AK19" s="36">
        <v>2034711.77</v>
      </c>
      <c r="AL19" s="36">
        <v>2034711.77</v>
      </c>
      <c r="AM19" s="36">
        <v>1627769.46</v>
      </c>
      <c r="AN19" s="36">
        <v>429372.8</v>
      </c>
      <c r="AO19" s="36">
        <v>429372.8</v>
      </c>
      <c r="AP19" s="36">
        <v>343498.23999999999</v>
      </c>
      <c r="AQ19" s="58">
        <v>4.7388000000000003</v>
      </c>
      <c r="AR19" s="55">
        <v>15195796.33</v>
      </c>
      <c r="AS19" s="41" t="s">
        <v>66</v>
      </c>
    </row>
    <row r="20" spans="1:46" s="54" customFormat="1" x14ac:dyDescent="0.25">
      <c r="A20" s="41">
        <v>13</v>
      </c>
      <c r="B20" s="41" t="s">
        <v>45</v>
      </c>
      <c r="C20" s="41" t="s">
        <v>64</v>
      </c>
      <c r="D20" s="40">
        <f t="shared" si="10"/>
        <v>86543973.730000004</v>
      </c>
      <c r="E20" s="40">
        <f t="shared" si="11"/>
        <v>85421176.99000001</v>
      </c>
      <c r="F20" s="40">
        <f t="shared" si="15"/>
        <v>72660222.019999996</v>
      </c>
      <c r="G20" s="40">
        <f t="shared" si="18"/>
        <v>15267639.263726333</v>
      </c>
      <c r="H20" s="40">
        <v>85424504.189999998</v>
      </c>
      <c r="I20" s="40">
        <v>84301707.450000003</v>
      </c>
      <c r="J20" s="40">
        <v>71764646.189999998</v>
      </c>
      <c r="K20" s="40">
        <v>1119469.54</v>
      </c>
      <c r="L20" s="40">
        <v>1119469.54</v>
      </c>
      <c r="M20" s="51">
        <v>895575.83</v>
      </c>
      <c r="N20" s="37">
        <v>10</v>
      </c>
      <c r="O20" s="36">
        <f t="shared" si="16"/>
        <v>84060346.550483003</v>
      </c>
      <c r="P20" s="36">
        <f t="shared" si="16"/>
        <v>82945338.349999994</v>
      </c>
      <c r="Q20" s="36">
        <f>AA20+AJ20+AM20</f>
        <v>70593613.620000005</v>
      </c>
      <c r="R20" s="36">
        <f t="shared" ref="R20:R22" si="19">AB20+AE20+AN20</f>
        <v>17662339.940000001</v>
      </c>
      <c r="S20" s="33">
        <f t="shared" si="6"/>
        <v>17662339.940000001</v>
      </c>
      <c r="T20" s="33">
        <f t="shared" si="7"/>
        <v>0</v>
      </c>
      <c r="U20" s="36">
        <f t="shared" ref="U20:U22" si="20">AC20+AF20+AO20</f>
        <v>17428063.940000005</v>
      </c>
      <c r="V20" s="33">
        <f t="shared" si="8"/>
        <v>17428063.940000005</v>
      </c>
      <c r="W20" s="33">
        <f t="shared" si="9"/>
        <v>0</v>
      </c>
      <c r="X20" s="40">
        <f>AD20+AG20+AP20</f>
        <v>14833395.73</v>
      </c>
      <c r="Y20" s="36">
        <v>82170387.530000001</v>
      </c>
      <c r="Z20" s="36">
        <v>81086987.920000002</v>
      </c>
      <c r="AA20" s="36">
        <v>69019066.340000004</v>
      </c>
      <c r="AB20" s="40">
        <v>17265214.640000001</v>
      </c>
      <c r="AC20" s="40">
        <v>17037580.350000001</v>
      </c>
      <c r="AD20" s="40">
        <v>14502545.93</v>
      </c>
      <c r="AE20" s="40">
        <v>161898.13</v>
      </c>
      <c r="AF20" s="40">
        <v>155256.42000000001</v>
      </c>
      <c r="AG20" s="40">
        <v>142668.06</v>
      </c>
      <c r="AH20" s="40">
        <f t="shared" si="17"/>
        <v>770489.39048300008</v>
      </c>
      <c r="AI20" s="40">
        <v>738880.8</v>
      </c>
      <c r="AJ20" s="40">
        <v>678971.56</v>
      </c>
      <c r="AK20" s="36">
        <v>1119469.6299999999</v>
      </c>
      <c r="AL20" s="36">
        <v>1119469.6299999999</v>
      </c>
      <c r="AM20" s="36">
        <v>895575.72</v>
      </c>
      <c r="AN20" s="40">
        <v>235227.17</v>
      </c>
      <c r="AO20" s="40">
        <v>235227.17</v>
      </c>
      <c r="AP20" s="40">
        <v>188181.74</v>
      </c>
      <c r="AQ20" s="59">
        <v>4.7591000000000001</v>
      </c>
      <c r="AR20" s="55">
        <v>13350056.16</v>
      </c>
      <c r="AS20" s="41" t="s">
        <v>74</v>
      </c>
    </row>
    <row r="21" spans="1:46" s="54" customFormat="1" x14ac:dyDescent="0.25">
      <c r="A21" s="41">
        <v>14</v>
      </c>
      <c r="B21" s="41" t="s">
        <v>45</v>
      </c>
      <c r="C21" s="41" t="s">
        <v>65</v>
      </c>
      <c r="D21" s="40">
        <f t="shared" si="10"/>
        <v>94642584.340000004</v>
      </c>
      <c r="E21" s="40">
        <f t="shared" si="11"/>
        <v>93270164.459999993</v>
      </c>
      <c r="F21" s="40">
        <f t="shared" si="15"/>
        <v>79450645.359997511</v>
      </c>
      <c r="G21" s="40">
        <f t="shared" si="18"/>
        <v>16720467.487425031</v>
      </c>
      <c r="H21" s="40">
        <v>93638137.049999997</v>
      </c>
      <c r="I21" s="40">
        <v>92280742.909999996</v>
      </c>
      <c r="J21" s="40">
        <v>78671128.599997506</v>
      </c>
      <c r="K21" s="40">
        <v>1004447.29</v>
      </c>
      <c r="L21" s="40">
        <v>989421.55</v>
      </c>
      <c r="M21" s="51">
        <v>779516.76000000106</v>
      </c>
      <c r="N21" s="37">
        <v>11</v>
      </c>
      <c r="O21" s="36">
        <f>Y21+AH21+AK21</f>
        <v>94616186.93524</v>
      </c>
      <c r="P21" s="36">
        <f t="shared" si="16"/>
        <v>93244244.010000005</v>
      </c>
      <c r="Q21" s="36">
        <f>AA21+AJ21+AM21</f>
        <v>79442144.730000004</v>
      </c>
      <c r="R21" s="36">
        <f t="shared" si="19"/>
        <v>19911995.649999943</v>
      </c>
      <c r="S21" s="33">
        <f t="shared" si="6"/>
        <v>19911995.649999943</v>
      </c>
      <c r="T21" s="33">
        <f t="shared" si="7"/>
        <v>0</v>
      </c>
      <c r="U21" s="36">
        <f t="shared" si="20"/>
        <v>19623268.880000003</v>
      </c>
      <c r="V21" s="33">
        <f t="shared" si="8"/>
        <v>19623268.880000003</v>
      </c>
      <c r="W21" s="33">
        <f t="shared" si="9"/>
        <v>0</v>
      </c>
      <c r="X21" s="36">
        <f>AD21+AG21+AP21</f>
        <v>16718678.52</v>
      </c>
      <c r="Y21" s="36">
        <v>91404113.269999996</v>
      </c>
      <c r="Z21" s="36">
        <v>90090838.159999996</v>
      </c>
      <c r="AA21" s="36">
        <v>76662081.530000001</v>
      </c>
      <c r="AB21" s="36">
        <v>19236011.559999943</v>
      </c>
      <c r="AC21" s="36">
        <v>18959631.5</v>
      </c>
      <c r="AD21" s="36">
        <v>16133611.449999999</v>
      </c>
      <c r="AE21" s="40">
        <v>464597.19999999995</v>
      </c>
      <c r="AF21" s="40">
        <v>455412.67</v>
      </c>
      <c r="AG21" s="40">
        <v>418487.32</v>
      </c>
      <c r="AH21" s="40">
        <f t="shared" si="17"/>
        <v>2207626.5152399996</v>
      </c>
      <c r="AI21" s="40">
        <v>2163984.42</v>
      </c>
      <c r="AJ21" s="40">
        <v>1988526.2</v>
      </c>
      <c r="AK21" s="36">
        <v>1004447.15</v>
      </c>
      <c r="AL21" s="36">
        <v>989421.43</v>
      </c>
      <c r="AM21" s="36">
        <v>791537</v>
      </c>
      <c r="AN21" s="36">
        <v>211386.8900000006</v>
      </c>
      <c r="AO21" s="36">
        <v>208224.71000000089</v>
      </c>
      <c r="AP21" s="36">
        <v>166579.75</v>
      </c>
      <c r="AQ21" s="59">
        <v>4.7516999999999996</v>
      </c>
      <c r="AR21" s="67">
        <f>X21*90%</f>
        <v>15046810.668</v>
      </c>
      <c r="AS21" s="41" t="s">
        <v>76</v>
      </c>
    </row>
    <row r="22" spans="1:46" s="54" customFormat="1" ht="15.75" thickBot="1" x14ac:dyDescent="0.3">
      <c r="A22" s="107">
        <v>15</v>
      </c>
      <c r="B22" s="108" t="s">
        <v>45</v>
      </c>
      <c r="C22" s="108" t="s">
        <v>73</v>
      </c>
      <c r="D22" s="109">
        <f t="shared" si="10"/>
        <v>149489450.29999998</v>
      </c>
      <c r="E22" s="109">
        <f t="shared" si="11"/>
        <v>148059040.23000002</v>
      </c>
      <c r="F22" s="109">
        <f t="shared" si="15"/>
        <v>125931443.93999991</v>
      </c>
      <c r="G22" s="109">
        <f t="shared" si="18"/>
        <v>26443408.424500749</v>
      </c>
      <c r="H22" s="109">
        <v>147430880.28999999</v>
      </c>
      <c r="I22" s="109">
        <v>146009105.62</v>
      </c>
      <c r="J22" s="109">
        <v>124286653.18999991</v>
      </c>
      <c r="K22" s="109">
        <v>2058570.01</v>
      </c>
      <c r="L22" s="109">
        <v>2049934.61</v>
      </c>
      <c r="M22" s="110">
        <v>1644790.7499999965</v>
      </c>
      <c r="N22" s="111">
        <v>12</v>
      </c>
      <c r="O22" s="112">
        <f t="shared" si="16"/>
        <v>149465094.50438601</v>
      </c>
      <c r="P22" s="112">
        <f t="shared" si="16"/>
        <v>148034857.41</v>
      </c>
      <c r="Q22" s="112">
        <f>AA22+AJ22+AM22</f>
        <v>125908951.43000001</v>
      </c>
      <c r="R22" s="112">
        <f t="shared" si="19"/>
        <v>31384956.030000001</v>
      </c>
      <c r="S22" s="113"/>
      <c r="T22" s="113"/>
      <c r="U22" s="112">
        <f t="shared" si="20"/>
        <v>31084631.920000002</v>
      </c>
      <c r="V22" s="113"/>
      <c r="W22" s="113"/>
      <c r="X22" s="112">
        <f>AD22+AG22+AP22</f>
        <v>26438685.389999997</v>
      </c>
      <c r="Y22" s="112">
        <v>146068356.97999999</v>
      </c>
      <c r="Z22" s="112">
        <v>144685461.65000001</v>
      </c>
      <c r="AA22" s="112">
        <v>123070061.54000001</v>
      </c>
      <c r="AB22" s="112">
        <v>30671700.34</v>
      </c>
      <c r="AC22" s="112">
        <v>30381317.190000001</v>
      </c>
      <c r="AD22" s="112">
        <v>25842567.989999998</v>
      </c>
      <c r="AE22" s="109">
        <v>280991.82</v>
      </c>
      <c r="AF22" s="109">
        <v>272864.15999999997</v>
      </c>
      <c r="AG22" s="109">
        <v>250740.04</v>
      </c>
      <c r="AH22" s="109">
        <f t="shared" si="17"/>
        <v>1338167.344386</v>
      </c>
      <c r="AI22" s="109">
        <v>1299460.98</v>
      </c>
      <c r="AJ22" s="109">
        <v>1194099.29</v>
      </c>
      <c r="AK22" s="112">
        <v>2058570.18</v>
      </c>
      <c r="AL22" s="112">
        <v>2049934.78</v>
      </c>
      <c r="AM22" s="112">
        <v>1644790.6</v>
      </c>
      <c r="AN22" s="112">
        <v>432263.87</v>
      </c>
      <c r="AO22" s="112">
        <v>430450.57</v>
      </c>
      <c r="AP22" s="112">
        <v>345377.36</v>
      </c>
      <c r="AQ22" s="114">
        <v>4.7622999999999998</v>
      </c>
      <c r="AR22" s="115">
        <v>23794816.850000001</v>
      </c>
      <c r="AS22" s="108" t="s">
        <v>77</v>
      </c>
    </row>
    <row r="23" spans="1:46" s="52" customFormat="1" x14ac:dyDescent="0.25">
      <c r="A23" s="116">
        <v>16</v>
      </c>
      <c r="B23" s="116" t="s">
        <v>78</v>
      </c>
      <c r="C23" s="116" t="s">
        <v>77</v>
      </c>
      <c r="D23" s="117">
        <f t="shared" si="10"/>
        <v>383045073.09000003</v>
      </c>
      <c r="E23" s="117">
        <f t="shared" si="11"/>
        <v>380485912.71999997</v>
      </c>
      <c r="F23" s="117">
        <f t="shared" si="15"/>
        <v>323581111.60000002</v>
      </c>
      <c r="G23" s="117">
        <f t="shared" si="18"/>
        <v>68380024.00625515</v>
      </c>
      <c r="H23" s="117">
        <v>379417879.93000001</v>
      </c>
      <c r="I23" s="117">
        <v>376859364.27999997</v>
      </c>
      <c r="J23" s="117">
        <v>320679872.47000003</v>
      </c>
      <c r="K23" s="117">
        <v>3627193.16</v>
      </c>
      <c r="L23" s="117">
        <v>3626548.44</v>
      </c>
      <c r="M23" s="118">
        <v>2901239.13</v>
      </c>
      <c r="N23" s="119">
        <v>1</v>
      </c>
      <c r="O23" s="117">
        <f t="shared" ref="O23:P26" si="21">Y23+AH23+AK23</f>
        <v>382649106.89276475</v>
      </c>
      <c r="P23" s="117">
        <f t="shared" si="16"/>
        <v>380090501.61790597</v>
      </c>
      <c r="Q23" s="117">
        <f t="shared" ref="Q23:Q28" si="22">X23*AQ23</f>
        <v>323241681.34987003</v>
      </c>
      <c r="R23" s="117">
        <v>80862430.379999995</v>
      </c>
      <c r="S23" s="120"/>
      <c r="T23" s="120"/>
      <c r="U23" s="117">
        <v>80321739.079999998</v>
      </c>
      <c r="V23" s="120"/>
      <c r="W23" s="120"/>
      <c r="X23" s="117">
        <v>68308294.700000003</v>
      </c>
      <c r="Y23" s="117">
        <v>375901276.56596994</v>
      </c>
      <c r="Z23" s="117">
        <v>373394266.29353899</v>
      </c>
      <c r="AA23" s="117">
        <f t="shared" ref="AA23:AA28" si="23">AD23*AQ23</f>
        <v>317519649.35912299</v>
      </c>
      <c r="AB23" s="117">
        <f>Y23/AQ23</f>
        <v>79436460.887548864</v>
      </c>
      <c r="AC23" s="117">
        <v>78906672.786614612</v>
      </c>
      <c r="AD23" s="117">
        <v>67099099.630000003</v>
      </c>
      <c r="AE23" s="117">
        <v>659461.37443499966</v>
      </c>
      <c r="AF23" s="117">
        <f>AI23/AQ23</f>
        <v>648694.42340609862</v>
      </c>
      <c r="AG23" s="117">
        <v>596097.56999999995</v>
      </c>
      <c r="AH23" s="117">
        <f t="shared" si="17"/>
        <v>3120637.1699638618</v>
      </c>
      <c r="AI23" s="117">
        <v>3069686.8809999991</v>
      </c>
      <c r="AJ23" s="117">
        <f>AG23*AQ23</f>
        <v>2820793.310997</v>
      </c>
      <c r="AK23" s="117">
        <v>3627193.1568309944</v>
      </c>
      <c r="AL23" s="117">
        <v>3626548.4433669951</v>
      </c>
      <c r="AM23" s="117">
        <f t="shared" ref="AM23:AM28" si="24">AP23*AQ23</f>
        <v>2901238.6797500001</v>
      </c>
      <c r="AN23" s="117">
        <f>AK23/AQ23</f>
        <v>766508.13736628438</v>
      </c>
      <c r="AO23" s="117">
        <v>766371.89479660091</v>
      </c>
      <c r="AP23" s="117">
        <v>613097.5</v>
      </c>
      <c r="AQ23" s="135">
        <v>4.7321</v>
      </c>
      <c r="AR23" s="134">
        <v>61477465.229999997</v>
      </c>
      <c r="AS23" s="116" t="s">
        <v>80</v>
      </c>
    </row>
    <row r="24" spans="1:46" s="52" customFormat="1" x14ac:dyDescent="0.25">
      <c r="A24" s="121">
        <v>17</v>
      </c>
      <c r="B24" s="121" t="s">
        <v>78</v>
      </c>
      <c r="C24" s="121" t="s">
        <v>79</v>
      </c>
      <c r="D24" s="83">
        <f t="shared" si="10"/>
        <v>344126432.19</v>
      </c>
      <c r="E24" s="83">
        <f t="shared" si="11"/>
        <v>342157012.84999996</v>
      </c>
      <c r="F24" s="83">
        <f t="shared" si="15"/>
        <v>290961615.54000002</v>
      </c>
      <c r="G24" s="83">
        <f t="shared" si="18"/>
        <v>61551821.526940413</v>
      </c>
      <c r="H24" s="83">
        <v>342272050.42000002</v>
      </c>
      <c r="I24" s="83">
        <v>340311688.06999999</v>
      </c>
      <c r="J24" s="83">
        <v>289478648.62</v>
      </c>
      <c r="K24" s="83">
        <v>1854381.77</v>
      </c>
      <c r="L24" s="83">
        <v>1845324.78</v>
      </c>
      <c r="M24" s="122">
        <v>1482966.92</v>
      </c>
      <c r="N24" s="123">
        <v>2</v>
      </c>
      <c r="O24" s="83">
        <f t="shared" si="21"/>
        <v>343727992.08691698</v>
      </c>
      <c r="P24" s="83">
        <f t="shared" si="16"/>
        <v>341764315.05000001</v>
      </c>
      <c r="Q24" s="83">
        <f t="shared" si="22"/>
        <v>290625877.72043699</v>
      </c>
      <c r="R24" s="83">
        <v>72714347.540000007</v>
      </c>
      <c r="S24" s="82"/>
      <c r="T24" s="82"/>
      <c r="U24" s="83">
        <v>72298939.129999995</v>
      </c>
      <c r="V24" s="82"/>
      <c r="W24" s="82"/>
      <c r="X24" s="83">
        <v>61480797.469999999</v>
      </c>
      <c r="Y24" s="83">
        <v>340052796.30000001</v>
      </c>
      <c r="Z24" s="83">
        <v>338129180.60000002</v>
      </c>
      <c r="AA24" s="83">
        <f t="shared" si="23"/>
        <v>287498221.02983099</v>
      </c>
      <c r="AB24" s="83">
        <f>Y24/AQ24</f>
        <v>71936873.833851621</v>
      </c>
      <c r="AC24" s="83">
        <v>71529940.260000005</v>
      </c>
      <c r="AD24" s="83">
        <v>60819153.609999999</v>
      </c>
      <c r="AE24" s="83">
        <v>385186.27</v>
      </c>
      <c r="AF24" s="83">
        <f>AI24/AQ24</f>
        <v>378627.41850182984</v>
      </c>
      <c r="AG24" s="83">
        <v>347927.9</v>
      </c>
      <c r="AH24" s="83">
        <f t="shared" si="17"/>
        <v>1820814.0169170001</v>
      </c>
      <c r="AI24" s="83">
        <v>1789809.67</v>
      </c>
      <c r="AJ24" s="83">
        <f>AG24*AQ24</f>
        <v>1644689.9760900002</v>
      </c>
      <c r="AK24" s="83">
        <v>1854381.77</v>
      </c>
      <c r="AL24" s="83">
        <v>1845324.78</v>
      </c>
      <c r="AM24" s="83">
        <f t="shared" si="24"/>
        <v>1482966.7145160001</v>
      </c>
      <c r="AN24" s="83">
        <f>AK24/AQ24</f>
        <v>392287.40030885744</v>
      </c>
      <c r="AO24" s="83">
        <v>390371.42857142858</v>
      </c>
      <c r="AP24" s="83">
        <v>313715.96000000002</v>
      </c>
      <c r="AQ24" s="126">
        <v>4.7271000000000001</v>
      </c>
      <c r="AR24" s="127">
        <v>55332717.719999999</v>
      </c>
      <c r="AS24" s="121" t="s">
        <v>82</v>
      </c>
    </row>
    <row r="25" spans="1:46" s="52" customFormat="1" x14ac:dyDescent="0.25">
      <c r="A25" s="121">
        <v>18</v>
      </c>
      <c r="B25" s="121" t="s">
        <v>78</v>
      </c>
      <c r="C25" s="121" t="s">
        <v>81</v>
      </c>
      <c r="D25" s="83">
        <f t="shared" si="10"/>
        <v>361061360.23000002</v>
      </c>
      <c r="E25" s="83">
        <f t="shared" si="11"/>
        <v>359487207.29999995</v>
      </c>
      <c r="F25" s="83">
        <f t="shared" si="15"/>
        <v>305386056.50000405</v>
      </c>
      <c r="G25" s="83">
        <f t="shared" si="18"/>
        <v>64271505.103652328</v>
      </c>
      <c r="H25" s="83">
        <v>356431127.62</v>
      </c>
      <c r="I25" s="83">
        <v>354875305.08999997</v>
      </c>
      <c r="J25" s="83">
        <v>301709841.24000406</v>
      </c>
      <c r="K25" s="83">
        <v>4630232.6100000003</v>
      </c>
      <c r="L25" s="83">
        <v>4611902.21</v>
      </c>
      <c r="M25" s="122">
        <v>3676215.260000004</v>
      </c>
      <c r="N25" s="123">
        <v>3</v>
      </c>
      <c r="O25" s="83">
        <f t="shared" si="21"/>
        <v>362617290.13000005</v>
      </c>
      <c r="P25" s="83">
        <f t="shared" si="16"/>
        <v>361047329.35999995</v>
      </c>
      <c r="Q25" s="83">
        <f t="shared" si="22"/>
        <v>306725456.34250003</v>
      </c>
      <c r="R25" s="83">
        <v>76316381.760000005</v>
      </c>
      <c r="S25" s="82"/>
      <c r="T25" s="82"/>
      <c r="U25" s="83">
        <v>75985968.060000002</v>
      </c>
      <c r="V25" s="82"/>
      <c r="W25" s="82"/>
      <c r="X25" s="83">
        <v>64553395</v>
      </c>
      <c r="Y25" s="83">
        <v>357987057.52000004</v>
      </c>
      <c r="Z25" s="83">
        <v>356435427.14999998</v>
      </c>
      <c r="AA25" s="83">
        <f t="shared" si="23"/>
        <v>303035934.55317003</v>
      </c>
      <c r="AB25" s="83">
        <v>75341903.700000003</v>
      </c>
      <c r="AC25" s="83">
        <v>75015347.769999996</v>
      </c>
      <c r="AD25" s="83">
        <v>63776898.780000001</v>
      </c>
      <c r="AE25" s="83">
        <v>0</v>
      </c>
      <c r="AF25" s="83">
        <f>AI25/AQ25</f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4630232.6100000003</v>
      </c>
      <c r="AL25" s="83">
        <v>4611902.21</v>
      </c>
      <c r="AM25" s="83">
        <f t="shared" si="24"/>
        <v>3689521.7893300001</v>
      </c>
      <c r="AN25" s="83">
        <v>974478.07999999984</v>
      </c>
      <c r="AO25" s="83">
        <v>970620.28</v>
      </c>
      <c r="AP25" s="83">
        <v>776496.22</v>
      </c>
      <c r="AQ25" s="126">
        <v>4.7515000000000001</v>
      </c>
      <c r="AR25" s="127">
        <v>58098055.5</v>
      </c>
      <c r="AS25" s="121" t="s">
        <v>85</v>
      </c>
    </row>
    <row r="26" spans="1:46" s="52" customFormat="1" x14ac:dyDescent="0.25">
      <c r="A26" s="121">
        <v>19</v>
      </c>
      <c r="B26" s="121" t="s">
        <v>78</v>
      </c>
      <c r="C26" s="121" t="s">
        <v>83</v>
      </c>
      <c r="D26" s="83">
        <f t="shared" si="10"/>
        <v>561505720.95000005</v>
      </c>
      <c r="E26" s="83">
        <f t="shared" si="11"/>
        <v>559406145.69000006</v>
      </c>
      <c r="F26" s="83">
        <f t="shared" si="15"/>
        <v>475449619.41001379</v>
      </c>
      <c r="G26" s="83">
        <f>F26/4.7515</f>
        <v>100063057.85752158</v>
      </c>
      <c r="H26" s="83">
        <v>558242686.61000001</v>
      </c>
      <c r="I26" s="83">
        <v>556148398.19000006</v>
      </c>
      <c r="J26" s="83">
        <v>472840347.76001382</v>
      </c>
      <c r="K26" s="83">
        <v>3263034.34</v>
      </c>
      <c r="L26" s="83">
        <v>3257747.5</v>
      </c>
      <c r="M26" s="124">
        <v>2609271.6500000013</v>
      </c>
      <c r="N26" s="125">
        <v>4</v>
      </c>
      <c r="O26" s="83">
        <f t="shared" si="21"/>
        <v>560785675.53999996</v>
      </c>
      <c r="P26" s="83">
        <f t="shared" si="21"/>
        <v>558713091.25</v>
      </c>
      <c r="Q26" s="83">
        <f t="shared" si="22"/>
        <v>474860172.04047894</v>
      </c>
      <c r="R26" s="83">
        <v>117868810.06999999</v>
      </c>
      <c r="S26" s="82"/>
      <c r="T26" s="82"/>
      <c r="U26" s="83">
        <v>117433184.25</v>
      </c>
      <c r="V26" s="82"/>
      <c r="W26" s="82"/>
      <c r="X26" s="83">
        <v>99808767.269999996</v>
      </c>
      <c r="Y26" s="83">
        <v>557536665.00999999</v>
      </c>
      <c r="Z26" s="83">
        <v>555469367.55999994</v>
      </c>
      <c r="AA26" s="83">
        <f t="shared" si="23"/>
        <v>472262182.71151799</v>
      </c>
      <c r="AB26" s="83">
        <v>117185932.06999999</v>
      </c>
      <c r="AC26" s="83">
        <v>116751416.69</v>
      </c>
      <c r="AD26" s="83">
        <v>99262707.340000004</v>
      </c>
      <c r="AE26" s="83">
        <v>0</v>
      </c>
      <c r="AF26" s="83">
        <f>AI26/AQ26</f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3249010.53</v>
      </c>
      <c r="AL26" s="83">
        <v>3243723.69</v>
      </c>
      <c r="AM26" s="83">
        <f t="shared" si="24"/>
        <v>2597989.3289610003</v>
      </c>
      <c r="AN26" s="83">
        <v>682878.8</v>
      </c>
      <c r="AO26" s="83">
        <v>681767.58</v>
      </c>
      <c r="AP26" s="83">
        <v>546059.93000000005</v>
      </c>
      <c r="AQ26" s="126">
        <v>4.7576999999999998</v>
      </c>
      <c r="AR26" s="127">
        <v>89827890.540000007</v>
      </c>
      <c r="AS26" s="83" t="s">
        <v>86</v>
      </c>
    </row>
    <row r="27" spans="1:46" s="52" customFormat="1" x14ac:dyDescent="0.25">
      <c r="A27" s="121">
        <v>20</v>
      </c>
      <c r="B27" s="121" t="s">
        <v>78</v>
      </c>
      <c r="C27" s="121" t="s">
        <v>86</v>
      </c>
      <c r="D27" s="83">
        <v>440620999.33999997</v>
      </c>
      <c r="E27" s="83">
        <v>438508095.95999998</v>
      </c>
      <c r="F27" s="83">
        <v>371944271.90000159</v>
      </c>
      <c r="G27" s="83">
        <f t="shared" si="18"/>
        <v>77731300.292581305</v>
      </c>
      <c r="H27" s="83">
        <v>424029807.62</v>
      </c>
      <c r="I27" s="83">
        <v>421920575.25999999</v>
      </c>
      <c r="J27" s="83">
        <v>358674255.10000241</v>
      </c>
      <c r="K27" s="83">
        <v>16591191.720000001</v>
      </c>
      <c r="L27" s="83">
        <v>16587520.699999999</v>
      </c>
      <c r="M27" s="124">
        <v>13270016.799999949</v>
      </c>
      <c r="N27" s="125">
        <v>5</v>
      </c>
      <c r="O27" s="83">
        <v>439893805.80000001</v>
      </c>
      <c r="P27" s="83">
        <v>437802721.47000003</v>
      </c>
      <c r="Q27" s="83">
        <f t="shared" si="22"/>
        <v>371345688.29325002</v>
      </c>
      <c r="R27" s="83">
        <v>91931473.959999993</v>
      </c>
      <c r="S27" s="82"/>
      <c r="T27" s="82"/>
      <c r="U27" s="83">
        <v>91494465.019999996</v>
      </c>
      <c r="V27" s="82"/>
      <c r="W27" s="82"/>
      <c r="X27" s="83">
        <v>77606204.450000003</v>
      </c>
      <c r="Y27" s="83">
        <v>423303209.34000003</v>
      </c>
      <c r="Z27" s="83">
        <v>421215796.03000003</v>
      </c>
      <c r="AA27" s="83">
        <f t="shared" si="23"/>
        <v>358076153.29365003</v>
      </c>
      <c r="AB27" s="83">
        <v>88464265.25</v>
      </c>
      <c r="AC27" s="83">
        <v>88028024.329999998</v>
      </c>
      <c r="AD27" s="83">
        <v>74833051.890000001</v>
      </c>
      <c r="AE27" s="83">
        <v>0</v>
      </c>
      <c r="AF27" s="83">
        <f>AI27/AQ27</f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16590596.460000001</v>
      </c>
      <c r="AL27" s="83">
        <v>16586925.439999999</v>
      </c>
      <c r="AM27" s="83">
        <f t="shared" si="24"/>
        <v>13269534.999600001</v>
      </c>
      <c r="AN27" s="83">
        <v>3467207.9</v>
      </c>
      <c r="AO27" s="83">
        <v>3466440.71</v>
      </c>
      <c r="AP27" s="83">
        <v>2773152.56</v>
      </c>
      <c r="AQ27" s="126">
        <v>4.7850000000000001</v>
      </c>
      <c r="AR27" s="127">
        <v>69845584</v>
      </c>
      <c r="AS27" s="83" t="s">
        <v>88</v>
      </c>
    </row>
    <row r="28" spans="1:46" s="52" customFormat="1" ht="18.75" customHeight="1" x14ac:dyDescent="0.25">
      <c r="A28" s="121">
        <v>21</v>
      </c>
      <c r="B28" s="121" t="s">
        <v>78</v>
      </c>
      <c r="C28" s="121" t="s">
        <v>87</v>
      </c>
      <c r="D28" s="83">
        <v>240250847.12</v>
      </c>
      <c r="E28" s="83">
        <v>239296406.69</v>
      </c>
      <c r="F28" s="83">
        <f>J28+M28</f>
        <v>202988449.0605</v>
      </c>
      <c r="G28" s="83">
        <f>F28/4.7821</f>
        <v>42447554.225235775</v>
      </c>
      <c r="H28" s="83">
        <v>231980914.44</v>
      </c>
      <c r="I28" s="83">
        <v>231026474.00999999</v>
      </c>
      <c r="J28" s="83">
        <f>I28*85%</f>
        <v>196372502.90849999</v>
      </c>
      <c r="K28" s="83">
        <v>8269932.6799999997</v>
      </c>
      <c r="L28" s="83">
        <v>8269932.6900000004</v>
      </c>
      <c r="M28" s="124">
        <f>L28*80%</f>
        <v>6615946.1520000007</v>
      </c>
      <c r="N28" s="125">
        <v>6</v>
      </c>
      <c r="O28" s="83">
        <v>239598846.82000002</v>
      </c>
      <c r="P28" s="83">
        <v>238653134.44000003</v>
      </c>
      <c r="Q28" s="83">
        <f t="shared" si="22"/>
        <v>202558177.79742002</v>
      </c>
      <c r="R28" s="83">
        <v>50163141.020000003</v>
      </c>
      <c r="S28" s="82"/>
      <c r="T28" s="82"/>
      <c r="U28" s="83">
        <v>49965178.539999999</v>
      </c>
      <c r="V28" s="82"/>
      <c r="W28" s="82"/>
      <c r="X28" s="78">
        <f>AD28+AP28+AG28</f>
        <v>42402800.460000001</v>
      </c>
      <c r="Y28" s="83">
        <v>231328914.14000002</v>
      </c>
      <c r="Z28" s="83">
        <v>230383201.76000002</v>
      </c>
      <c r="AA28" s="83">
        <f t="shared" si="23"/>
        <v>196199325.93456</v>
      </c>
      <c r="AB28" s="83">
        <v>48424582.550000004</v>
      </c>
      <c r="AC28" s="83">
        <v>48226620.049999997</v>
      </c>
      <c r="AD28" s="83">
        <v>41071661.280000001</v>
      </c>
      <c r="AE28" s="83">
        <v>-59656.03</v>
      </c>
      <c r="AF28" s="83">
        <v>-59656.03</v>
      </c>
      <c r="AG28" s="141">
        <v>-54819.040000000001</v>
      </c>
      <c r="AH28" s="83">
        <v>-282000</v>
      </c>
      <c r="AI28" s="83">
        <v>-282000</v>
      </c>
      <c r="AJ28" s="83">
        <v>0</v>
      </c>
      <c r="AK28" s="83">
        <v>8269932.6800000006</v>
      </c>
      <c r="AL28" s="83">
        <v>8269932.6800000006</v>
      </c>
      <c r="AM28" s="83">
        <f t="shared" si="24"/>
        <v>6620722.4169399999</v>
      </c>
      <c r="AN28" s="83">
        <v>1731197.97</v>
      </c>
      <c r="AO28" s="83">
        <v>8269932.6800000006</v>
      </c>
      <c r="AP28" s="83">
        <v>1385958.22</v>
      </c>
      <c r="AQ28" s="126">
        <v>4.7770000000000001</v>
      </c>
      <c r="AR28" s="127">
        <f>(AD28+AP28)*0.9</f>
        <v>38211857.550000004</v>
      </c>
      <c r="AS28" s="133">
        <v>43928</v>
      </c>
      <c r="AT28" s="140" t="s">
        <v>91</v>
      </c>
    </row>
    <row r="29" spans="1:46" s="52" customFormat="1" ht="19.5" customHeight="1" x14ac:dyDescent="0.25">
      <c r="A29" s="121">
        <v>22</v>
      </c>
      <c r="B29" s="121" t="s">
        <v>78</v>
      </c>
      <c r="C29" s="121" t="s">
        <v>89</v>
      </c>
      <c r="D29" s="83">
        <v>255196385.88999999</v>
      </c>
      <c r="E29" s="83">
        <v>252854019.43000001</v>
      </c>
      <c r="F29" s="83">
        <v>214494543.69750252</v>
      </c>
      <c r="G29" s="83">
        <f>F29/4.81</f>
        <v>44593460.228171006</v>
      </c>
      <c r="H29" s="83">
        <v>245016417.16999999</v>
      </c>
      <c r="I29" s="83">
        <v>242676135.63999999</v>
      </c>
      <c r="J29" s="83">
        <v>206344672.79749998</v>
      </c>
      <c r="K29" s="83">
        <v>10179968.73</v>
      </c>
      <c r="L29" s="83">
        <v>10177883.800000001</v>
      </c>
      <c r="M29" s="124">
        <v>8149870.8999999734</v>
      </c>
      <c r="N29" s="128">
        <v>7</v>
      </c>
      <c r="O29" s="83">
        <v>252490896.72</v>
      </c>
      <c r="P29" s="83">
        <v>250153872.31</v>
      </c>
      <c r="Q29" s="83">
        <f>AA29+AM29</f>
        <v>212121899.991</v>
      </c>
      <c r="R29" s="83">
        <v>52485965.340000004</v>
      </c>
      <c r="S29" s="82"/>
      <c r="T29" s="82"/>
      <c r="U29" s="83">
        <v>52000103.359999999</v>
      </c>
      <c r="V29" s="82"/>
      <c r="W29" s="82"/>
      <c r="X29" s="78">
        <f>AD29+AP29+AG29</f>
        <v>44082994.219999999</v>
      </c>
      <c r="Y29" s="83">
        <v>242310982.34</v>
      </c>
      <c r="Z29" s="83">
        <v>239976042.86000001</v>
      </c>
      <c r="AA29" s="83">
        <f>Z29*0.85</f>
        <v>203979636.43099999</v>
      </c>
      <c r="AB29" s="83">
        <v>50369220.229999997</v>
      </c>
      <c r="AC29" s="83">
        <v>49883791.740000002</v>
      </c>
      <c r="AD29" s="83">
        <v>42416053.170000002</v>
      </c>
      <c r="AE29" s="83">
        <v>0</v>
      </c>
      <c r="AF29" s="83">
        <v>0</v>
      </c>
      <c r="AG29" s="141">
        <v>-27409.52</v>
      </c>
      <c r="AH29" s="83">
        <v>0</v>
      </c>
      <c r="AI29" s="83">
        <v>0</v>
      </c>
      <c r="AJ29" s="83">
        <v>0</v>
      </c>
      <c r="AK29" s="83">
        <v>10179914.380000001</v>
      </c>
      <c r="AL29" s="83">
        <v>10177829.449999999</v>
      </c>
      <c r="AM29" s="83">
        <f>AL29*0.8</f>
        <v>8142263.5599999996</v>
      </c>
      <c r="AN29" s="83">
        <v>2116406.2600000002</v>
      </c>
      <c r="AO29" s="83">
        <v>2115972.8000000003</v>
      </c>
      <c r="AP29" s="83">
        <v>1694350.57</v>
      </c>
      <c r="AQ29" s="136">
        <v>4.8099999999999996</v>
      </c>
      <c r="AR29" s="127">
        <f>(AD29+AP29)*0.9</f>
        <v>39699363.366000004</v>
      </c>
      <c r="AS29" s="133">
        <v>43951</v>
      </c>
      <c r="AT29" s="140" t="s">
        <v>91</v>
      </c>
    </row>
    <row r="30" spans="1:46" s="52" customFormat="1" x14ac:dyDescent="0.25">
      <c r="A30" s="121">
        <v>23</v>
      </c>
      <c r="B30" s="121" t="s">
        <v>78</v>
      </c>
      <c r="C30" s="133">
        <v>43920</v>
      </c>
      <c r="D30" s="83">
        <v>223929357.32999998</v>
      </c>
      <c r="E30" s="83">
        <v>222812282.59999999</v>
      </c>
      <c r="F30" s="83">
        <v>189321605.07999998</v>
      </c>
      <c r="G30" s="83">
        <f>F30/4.81</f>
        <v>39360001.056133054</v>
      </c>
      <c r="H30" s="83">
        <v>220368889.31999999</v>
      </c>
      <c r="I30" s="83">
        <v>219259353.06999999</v>
      </c>
      <c r="J30" s="83">
        <v>186479260.09999999</v>
      </c>
      <c r="K30" s="83">
        <v>3560468.0100000007</v>
      </c>
      <c r="L30" s="83">
        <v>3552929.5300000007</v>
      </c>
      <c r="M30" s="124">
        <v>2842344.9800000004</v>
      </c>
      <c r="N30" s="125">
        <v>8</v>
      </c>
      <c r="O30" s="83">
        <f>R30*AQ30</f>
        <v>2221304556737.1401</v>
      </c>
      <c r="P30" s="83">
        <f>U30*AQ30</f>
        <v>2210136939020.6997</v>
      </c>
      <c r="Q30" s="83">
        <f>X30*AQ30</f>
        <v>1876604705444.3599</v>
      </c>
      <c r="R30" s="83">
        <f>AB30+AN30</f>
        <v>46010699.630000003</v>
      </c>
      <c r="S30" s="82"/>
      <c r="T30" s="82"/>
      <c r="U30" s="83">
        <f>AC30+AO30</f>
        <v>45779380.649999999</v>
      </c>
      <c r="V30" s="82"/>
      <c r="W30" s="82"/>
      <c r="X30" s="83">
        <f>AD30+AG30+AP30</f>
        <v>38870804.619999997</v>
      </c>
      <c r="Y30" s="83">
        <f>AB30*AQ30</f>
        <v>2185699877407.6199</v>
      </c>
      <c r="Z30" s="83">
        <f>AC30*AQ30</f>
        <v>2174607643374.2798</v>
      </c>
      <c r="AA30" s="83">
        <f>AD30*AQ30</f>
        <v>1849504546313.1199</v>
      </c>
      <c r="AB30" s="143">
        <v>45273206.789999999</v>
      </c>
      <c r="AC30" s="143">
        <v>45043449.259999998</v>
      </c>
      <c r="AD30" s="83">
        <v>38309469.039999999</v>
      </c>
      <c r="AE30" s="83">
        <v>0</v>
      </c>
      <c r="AF30" s="83">
        <v>0</v>
      </c>
      <c r="AG30" s="141">
        <v>-27409.52</v>
      </c>
      <c r="AH30" s="83">
        <v>0</v>
      </c>
      <c r="AI30" s="83">
        <v>0</v>
      </c>
      <c r="AJ30" s="83">
        <v>0</v>
      </c>
      <c r="AK30" s="83">
        <f>AN30*AQ30</f>
        <v>35604679329.519997</v>
      </c>
      <c r="AL30" s="83">
        <f>AO30*AQ30</f>
        <v>35529295646.419998</v>
      </c>
      <c r="AM30" s="83">
        <f>AP30*AQ30</f>
        <v>28423435937.799999</v>
      </c>
      <c r="AN30" s="83">
        <v>737492.84</v>
      </c>
      <c r="AO30" s="83">
        <v>735931.39</v>
      </c>
      <c r="AP30" s="83">
        <v>588745.1</v>
      </c>
      <c r="AQ30" s="136" t="s">
        <v>92</v>
      </c>
      <c r="AR30" s="127">
        <v>35008392.729999997</v>
      </c>
      <c r="AS30" s="83" t="s">
        <v>94</v>
      </c>
    </row>
    <row r="31" spans="1:46" s="52" customFormat="1" x14ac:dyDescent="0.25">
      <c r="A31" s="148">
        <v>24</v>
      </c>
      <c r="B31" s="149" t="s">
        <v>95</v>
      </c>
      <c r="C31" s="150" t="s">
        <v>93</v>
      </c>
      <c r="D31" s="151">
        <v>479551445.94</v>
      </c>
      <c r="E31" s="151">
        <v>476610437.47000003</v>
      </c>
      <c r="F31" s="151">
        <v>404305767.16577017</v>
      </c>
      <c r="G31" s="151">
        <f>F31/AQ31</f>
        <v>83676014.563055202</v>
      </c>
      <c r="H31" s="151">
        <v>473373024.63999999</v>
      </c>
      <c r="I31" s="151">
        <v>470449125.44999999</v>
      </c>
      <c r="J31" s="151">
        <v>400017375.43264878</v>
      </c>
      <c r="K31" s="151">
        <v>6178421.3099999996</v>
      </c>
      <c r="L31" s="151">
        <v>6161312.0199999996</v>
      </c>
      <c r="M31" s="158">
        <v>4933628.4953084299</v>
      </c>
      <c r="N31" s="152">
        <v>1</v>
      </c>
      <c r="O31" s="151">
        <f>R31*AQ31</f>
        <v>477687110.90137208</v>
      </c>
      <c r="P31" s="151">
        <f>U31*AQ31</f>
        <v>474767348.04324603</v>
      </c>
      <c r="Q31" s="151">
        <f>X31*AQ31</f>
        <v>403452085.88664001</v>
      </c>
      <c r="R31" s="151">
        <v>98863179.540000007</v>
      </c>
      <c r="S31" s="153"/>
      <c r="T31" s="153"/>
      <c r="U31" s="151">
        <v>98258898.969999999</v>
      </c>
      <c r="V31" s="153"/>
      <c r="W31" s="153"/>
      <c r="X31" s="151">
        <v>83499334.799999997</v>
      </c>
      <c r="Y31" s="151">
        <v>471521172.04000002</v>
      </c>
      <c r="Z31" s="151">
        <v>468618181.5</v>
      </c>
      <c r="AA31" s="151">
        <f>AD31*AQ31</f>
        <v>398517337.04330403</v>
      </c>
      <c r="AB31" s="154">
        <v>97584070.159999996</v>
      </c>
      <c r="AC31" s="154">
        <v>96983330.569999993</v>
      </c>
      <c r="AD31" s="151">
        <v>82478028.280000001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151">
        <v>0</v>
      </c>
      <c r="AK31" s="151">
        <v>6180485.5999999987</v>
      </c>
      <c r="AL31" s="151">
        <v>6163376.3099999996</v>
      </c>
      <c r="AM31" s="151">
        <f>AP31*AQ31</f>
        <v>4934748.8433360001</v>
      </c>
      <c r="AN31" s="151">
        <v>1279109.3799999999</v>
      </c>
      <c r="AO31" s="151">
        <v>1275568.3999999999</v>
      </c>
      <c r="AP31" s="151">
        <v>1021306.52</v>
      </c>
      <c r="AQ31" s="155">
        <v>4.8318000000000003</v>
      </c>
      <c r="AR31" s="156"/>
      <c r="AS31" s="157"/>
    </row>
    <row r="32" spans="1:46" s="52" customFormat="1" x14ac:dyDescent="0.25">
      <c r="A32" s="148">
        <v>25</v>
      </c>
      <c r="B32" s="149" t="s">
        <v>95</v>
      </c>
      <c r="C32" s="150" t="s">
        <v>96</v>
      </c>
      <c r="D32" s="151">
        <v>494607626.41000003</v>
      </c>
      <c r="E32" s="151">
        <v>491202529.12</v>
      </c>
      <c r="F32" s="151">
        <v>417777619.19</v>
      </c>
      <c r="G32" s="151">
        <f>F32/AQ32</f>
        <v>86326607.953300953</v>
      </c>
      <c r="H32" s="151">
        <v>485915408.76999998</v>
      </c>
      <c r="I32" s="151">
        <v>482585614.56999999</v>
      </c>
      <c r="J32" s="151">
        <v>410929531.19</v>
      </c>
      <c r="K32" s="151">
        <v>8692217.6400000006</v>
      </c>
      <c r="L32" s="151">
        <v>8616914.5500000007</v>
      </c>
      <c r="M32" s="158">
        <v>6848088</v>
      </c>
      <c r="N32" s="152">
        <v>2</v>
      </c>
      <c r="O32" s="151">
        <f t="shared" ref="O32:Q33" si="25">Y32+AH32+AK32</f>
        <v>495887625.69999999</v>
      </c>
      <c r="P32" s="151">
        <f t="shared" si="25"/>
        <v>492322320.5</v>
      </c>
      <c r="Q32" s="151">
        <f t="shared" si="25"/>
        <v>418822512.03779495</v>
      </c>
      <c r="R32" s="151">
        <f>AB32+AE32+AN32</f>
        <v>102466648.65000001</v>
      </c>
      <c r="S32" s="153"/>
      <c r="T32" s="153"/>
      <c r="U32" s="151">
        <f>AC32+AF32+AO32</f>
        <v>101729939.49000001</v>
      </c>
      <c r="V32" s="153"/>
      <c r="W32" s="153"/>
      <c r="X32" s="151">
        <v>86542517.209999993</v>
      </c>
      <c r="Y32" s="151">
        <v>478140840.60000002</v>
      </c>
      <c r="Z32" s="151">
        <v>474650838.5</v>
      </c>
      <c r="AA32" s="151">
        <f>AD32*AQ32</f>
        <v>403607385.41918999</v>
      </c>
      <c r="AB32" s="154">
        <v>98799578.689999998</v>
      </c>
      <c r="AC32" s="154">
        <v>98078429.629999995</v>
      </c>
      <c r="AD32" s="151">
        <v>83398571.219999999</v>
      </c>
      <c r="AE32" s="151">
        <v>1870971.68</v>
      </c>
      <c r="AF32" s="151">
        <v>1870971.68</v>
      </c>
      <c r="AG32" s="151">
        <v>1719271.27</v>
      </c>
      <c r="AH32" s="151">
        <v>9054567.4600000009</v>
      </c>
      <c r="AI32" s="151">
        <v>9054567.4600000009</v>
      </c>
      <c r="AJ32" s="151">
        <f>AG32*AQ32</f>
        <v>8320413.3111650003</v>
      </c>
      <c r="AK32" s="151">
        <v>8692217.6400000006</v>
      </c>
      <c r="AL32" s="151">
        <v>8616914.5399999991</v>
      </c>
      <c r="AM32" s="151">
        <f>AP32*AQ32</f>
        <v>6894713.3074399997</v>
      </c>
      <c r="AN32" s="151">
        <v>1796098.28</v>
      </c>
      <c r="AO32" s="151">
        <v>1780538.18</v>
      </c>
      <c r="AP32" s="151">
        <v>1424674.72</v>
      </c>
      <c r="AQ32" s="155">
        <v>4.8395000000000001</v>
      </c>
      <c r="AR32" s="156"/>
      <c r="AS32" s="157"/>
    </row>
    <row r="33" spans="1:46" s="52" customFormat="1" x14ac:dyDescent="0.25">
      <c r="A33" s="148">
        <v>26</v>
      </c>
      <c r="B33" s="149" t="s">
        <v>95</v>
      </c>
      <c r="C33" s="150" t="s">
        <v>97</v>
      </c>
      <c r="D33" s="151">
        <v>1705874245.03</v>
      </c>
      <c r="E33" s="151">
        <v>1703832867.5699999</v>
      </c>
      <c r="F33" s="151">
        <v>1439976026.99</v>
      </c>
      <c r="G33" s="151">
        <f>F33/AQ33</f>
        <v>297546446.32503355</v>
      </c>
      <c r="H33" s="151">
        <v>1537661293.8099999</v>
      </c>
      <c r="I33" s="151">
        <v>1535626585.6500001</v>
      </c>
      <c r="J33" s="151">
        <v>1305410981.53</v>
      </c>
      <c r="K33" s="151">
        <v>168212951.22</v>
      </c>
      <c r="L33" s="151">
        <v>168206281.93000001</v>
      </c>
      <c r="M33" s="158">
        <v>134565045.45999998</v>
      </c>
      <c r="N33" s="152">
        <v>3</v>
      </c>
      <c r="O33" s="151">
        <f t="shared" si="25"/>
        <v>1705627159.8300004</v>
      </c>
      <c r="P33" s="151">
        <f t="shared" si="25"/>
        <v>1703585782.3800004</v>
      </c>
      <c r="Q33" s="151">
        <f t="shared" si="25"/>
        <v>1439764514.1016002</v>
      </c>
      <c r="R33" s="151">
        <f>AB33+AE33+AN33</f>
        <v>352438647.35000002</v>
      </c>
      <c r="S33" s="153"/>
      <c r="T33" s="153"/>
      <c r="U33" s="151">
        <f>AC33+AF33+AO33</f>
        <v>352016831.56999999</v>
      </c>
      <c r="V33" s="153"/>
      <c r="W33" s="153"/>
      <c r="X33" s="151">
        <v>297502740.80000001</v>
      </c>
      <c r="Y33" s="151">
        <v>1537414208.6100004</v>
      </c>
      <c r="Z33" s="151">
        <v>1535379500.4500003</v>
      </c>
      <c r="AA33" s="151">
        <f>AD33*AQ33</f>
        <v>1305199471.7823851</v>
      </c>
      <c r="AB33" s="154">
        <v>317680314.63</v>
      </c>
      <c r="AC33" s="154">
        <v>317259876.94</v>
      </c>
      <c r="AD33" s="151">
        <v>269697173.63</v>
      </c>
      <c r="AE33" s="151">
        <v>0</v>
      </c>
      <c r="AF33" s="151">
        <v>0</v>
      </c>
      <c r="AG33" s="151">
        <v>0</v>
      </c>
      <c r="AH33" s="151">
        <v>0</v>
      </c>
      <c r="AI33" s="151">
        <v>0</v>
      </c>
      <c r="AJ33" s="151">
        <v>0</v>
      </c>
      <c r="AK33" s="151">
        <v>168212951.22000003</v>
      </c>
      <c r="AL33" s="151">
        <v>168206281.93000001</v>
      </c>
      <c r="AM33" s="151">
        <f>AP33*AQ33</f>
        <v>134565042.319215</v>
      </c>
      <c r="AN33" s="151">
        <v>34758332.720000006</v>
      </c>
      <c r="AO33" s="151">
        <v>34756954.63000001</v>
      </c>
      <c r="AP33" s="151">
        <v>27805567.170000002</v>
      </c>
      <c r="AQ33" s="155">
        <v>4.8395000000000001</v>
      </c>
      <c r="AR33" s="156"/>
      <c r="AS33" s="157"/>
    </row>
    <row r="34" spans="1:46" x14ac:dyDescent="0.25">
      <c r="A34" s="167" t="s">
        <v>2</v>
      </c>
      <c r="B34" s="168"/>
      <c r="C34" s="10"/>
      <c r="D34" s="11">
        <f>SUM(D8:D33)</f>
        <v>9546255090.0822392</v>
      </c>
      <c r="E34" s="11">
        <f t="shared" ref="E34:I34" si="26">SUM(E8:E33)</f>
        <v>9512578200.3922386</v>
      </c>
      <c r="F34" s="11">
        <f t="shared" si="26"/>
        <v>8062379331.7937889</v>
      </c>
      <c r="G34" s="11">
        <f t="shared" si="26"/>
        <v>1700332903.2147427</v>
      </c>
      <c r="H34" s="11">
        <f t="shared" si="26"/>
        <v>9029726685.8289986</v>
      </c>
      <c r="I34" s="11">
        <f t="shared" si="26"/>
        <v>8996234879.4889984</v>
      </c>
      <c r="J34" s="11">
        <f t="shared" ref="J34" si="27">SUM(J7:J32)</f>
        <v>6344534143.5986662</v>
      </c>
      <c r="K34" s="11">
        <f>SUM(K8:K33)</f>
        <v>516528404.27323902</v>
      </c>
      <c r="L34" s="11">
        <f>SUM(L8:L33)</f>
        <v>516343320.93323886</v>
      </c>
      <c r="M34" s="11">
        <f>SUM(M8:M32)</f>
        <v>278514406.96730834</v>
      </c>
      <c r="N34" s="131"/>
      <c r="O34" s="11">
        <f>SUM(O8:O33)</f>
        <v>2230616349006.9097</v>
      </c>
      <c r="P34" s="11">
        <f>SUM(P8:P33)</f>
        <v>2219416134753.0176</v>
      </c>
      <c r="Q34" s="11">
        <f>SUM(Q8:Q33)</f>
        <v>1884469821969.1304</v>
      </c>
      <c r="R34" s="11">
        <f t="shared" ref="R34:X34" si="28">SUM(R8:R33)</f>
        <v>2010393435.0767112</v>
      </c>
      <c r="S34" s="11">
        <f t="shared" si="28"/>
        <v>813219608.12</v>
      </c>
      <c r="T34" s="11">
        <f t="shared" si="28"/>
        <v>0</v>
      </c>
      <c r="U34" s="11">
        <f t="shared" si="28"/>
        <v>2003319615.9550574</v>
      </c>
      <c r="V34" s="11">
        <f t="shared" si="28"/>
        <v>811384616.29000008</v>
      </c>
      <c r="W34" s="11">
        <f t="shared" si="28"/>
        <v>0</v>
      </c>
      <c r="X34" s="11">
        <f t="shared" si="28"/>
        <v>1698064922.6610594</v>
      </c>
      <c r="Y34" s="11">
        <f t="shared" ref="Y34" si="29">SUM(Y8:Y33)</f>
        <v>2194477811144.2651</v>
      </c>
      <c r="Z34" s="11">
        <f t="shared" ref="Z34" si="30">SUM(Z8:Z33)</f>
        <v>2183353431413.0122</v>
      </c>
      <c r="AA34" s="11">
        <f t="shared" ref="AA34" si="31">SUM(AA8:AA33)</f>
        <v>1856939559484.9407</v>
      </c>
      <c r="AB34" s="11">
        <f t="shared" ref="AB34" si="32">SUM(AB8:AB33)</f>
        <v>1896541970.7967491</v>
      </c>
      <c r="AC34" s="11">
        <f t="shared" ref="AC34" si="33">SUM(AC8:AC33)</f>
        <v>1889572352.9403095</v>
      </c>
      <c r="AD34" s="11">
        <f t="shared" ref="AD34" si="34">SUM(AD8:AD33)</f>
        <v>1606611234.0799999</v>
      </c>
      <c r="AE34" s="11">
        <f t="shared" ref="AE34" si="35">SUM(AE8:AE33)</f>
        <v>4667856.7844350003</v>
      </c>
      <c r="AF34" s="11">
        <f t="shared" ref="AF34" si="36">SUM(AF8:AF33)</f>
        <v>4602280.2319079284</v>
      </c>
      <c r="AG34" s="11">
        <f t="shared" ref="AG34" si="37">SUM(AG8:AG33)</f>
        <v>4174303.34</v>
      </c>
      <c r="AH34" s="11">
        <f t="shared" ref="AH34" si="38">SUM(AH8:AH33)</f>
        <v>22296161.51894486</v>
      </c>
      <c r="AI34" s="11">
        <f t="shared" ref="AI34" si="39">SUM(AI8:AI33)</f>
        <v>21985579.941629</v>
      </c>
      <c r="AJ34" s="11">
        <f t="shared" ref="AJ34" si="40">SUM(AJ8:AJ33)</f>
        <v>20462100.543464001</v>
      </c>
      <c r="AK34" s="11">
        <f t="shared" ref="AK34" si="41">SUM(AK8:AK33)</f>
        <v>36117428714.516823</v>
      </c>
      <c r="AL34" s="11">
        <f t="shared" ref="AL34" si="42">SUM(AL8:AL33)</f>
        <v>36041867486.543365</v>
      </c>
      <c r="AM34" s="11">
        <f t="shared" ref="AM34" si="43">SUM(AM8:AM33)</f>
        <v>28833566762.681084</v>
      </c>
      <c r="AN34" s="11">
        <f t="shared" ref="AN34" si="44">SUM(AN8:AN33)</f>
        <v>109116252.1090377</v>
      </c>
      <c r="AO34" s="11">
        <f t="shared" ref="AO34:AP34" si="45">SUM(AO8:AO33)</f>
        <v>115616362.1547306</v>
      </c>
      <c r="AP34" s="11">
        <f t="shared" si="45"/>
        <v>87279385.24000001</v>
      </c>
      <c r="AQ34" s="132"/>
      <c r="AR34" s="131">
        <f>SUM(AR8:AR30)</f>
        <v>1107566971.1340001</v>
      </c>
      <c r="AS34" s="11"/>
      <c r="AT34" s="5"/>
    </row>
    <row r="35" spans="1:46" ht="15.75" x14ac:dyDescent="0.25">
      <c r="F35" s="9"/>
      <c r="G35" s="77"/>
      <c r="H35" s="9"/>
      <c r="I35" s="9"/>
      <c r="J35" s="9"/>
      <c r="K35" s="9"/>
      <c r="L35" s="9"/>
      <c r="M35" s="9"/>
      <c r="Q35" s="1"/>
      <c r="R35" s="1"/>
      <c r="S35">
        <f t="shared" ref="S35:W35" si="46">S8*AR8</f>
        <v>0</v>
      </c>
      <c r="T35" t="e">
        <f t="shared" si="46"/>
        <v>#VALUE!</v>
      </c>
      <c r="U35" s="1"/>
      <c r="V35">
        <f t="shared" si="46"/>
        <v>0</v>
      </c>
      <c r="W35">
        <f t="shared" si="46"/>
        <v>0</v>
      </c>
      <c r="X35" s="1"/>
      <c r="AB35" s="1"/>
      <c r="AC35" s="1"/>
      <c r="AD35" s="1"/>
      <c r="AN35" s="1"/>
      <c r="AO35" s="1"/>
      <c r="AP35" s="1"/>
      <c r="AR35" s="73"/>
      <c r="AT35" s="4"/>
    </row>
    <row r="36" spans="1:46" x14ac:dyDescent="0.25">
      <c r="D36" s="1"/>
      <c r="F36" s="9"/>
      <c r="G36" s="77"/>
      <c r="H36" s="9"/>
      <c r="I36" s="9"/>
      <c r="J36" s="9"/>
      <c r="K36" s="9"/>
      <c r="L36" s="9"/>
      <c r="M36" s="9"/>
      <c r="R36" s="1"/>
      <c r="U36" s="1"/>
      <c r="V36" s="1"/>
      <c r="W36" s="1"/>
      <c r="AA36" s="1"/>
      <c r="AM36" s="45"/>
      <c r="AR36" s="7"/>
    </row>
    <row r="37" spans="1:46" x14ac:dyDescent="0.25">
      <c r="B37" s="31"/>
      <c r="C37" s="31"/>
      <c r="D37" s="129"/>
      <c r="E37" s="31"/>
      <c r="F37" s="32"/>
      <c r="G37" s="77"/>
      <c r="H37" s="31"/>
      <c r="I37" s="32"/>
      <c r="J37" s="31"/>
      <c r="K37" s="31"/>
      <c r="L37" s="31"/>
      <c r="M37" s="31"/>
      <c r="N37" s="31"/>
      <c r="O37" s="32"/>
      <c r="P37" s="32"/>
      <c r="Q37" s="32"/>
      <c r="R37" s="32">
        <v>1456624959.54</v>
      </c>
      <c r="S37" s="32"/>
      <c r="T37" s="32"/>
      <c r="U37" s="32"/>
      <c r="V37" s="32"/>
      <c r="W37" s="32"/>
      <c r="X37" s="32"/>
      <c r="Y37" s="44"/>
      <c r="Z37" s="44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37"/>
      <c r="AR37" s="138">
        <v>1879939.55</v>
      </c>
      <c r="AS37" s="5" t="s">
        <v>90</v>
      </c>
    </row>
    <row r="38" spans="1:46" x14ac:dyDescent="0.25">
      <c r="D38" s="39"/>
      <c r="E38" s="38"/>
      <c r="F38" s="1"/>
      <c r="G38" s="77"/>
      <c r="J38" s="1"/>
      <c r="K38" s="144"/>
      <c r="M38" s="1"/>
      <c r="R38" s="1"/>
      <c r="S38" s="1"/>
      <c r="T38" s="1"/>
      <c r="U38" s="3"/>
      <c r="V38" s="3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6" hidden="1" x14ac:dyDescent="0.25">
      <c r="D39" s="8"/>
      <c r="H39" s="1"/>
      <c r="I39" s="1"/>
      <c r="J39" s="1"/>
      <c r="K39" s="145"/>
      <c r="L39" s="1"/>
      <c r="M39" s="1"/>
      <c r="Q39" s="1"/>
      <c r="R39" s="1"/>
      <c r="S39" s="1"/>
      <c r="T39" s="1"/>
      <c r="AA39" s="1"/>
      <c r="AN39" s="1"/>
      <c r="AO39" s="1"/>
      <c r="AP39" s="1"/>
      <c r="AQ39" s="1"/>
    </row>
    <row r="40" spans="1:46" hidden="1" x14ac:dyDescent="0.25">
      <c r="D40" s="8"/>
      <c r="E40" s="1"/>
      <c r="K40" s="146"/>
      <c r="M40" s="1"/>
      <c r="Q40" s="1"/>
      <c r="U40" s="6"/>
      <c r="V40" s="6"/>
      <c r="W40" s="6"/>
      <c r="AN40" s="1"/>
      <c r="AO40" s="1"/>
      <c r="AP40" s="1"/>
      <c r="AQ40" s="1"/>
    </row>
    <row r="41" spans="1:46" hidden="1" x14ac:dyDescent="0.25">
      <c r="D41" s="8"/>
      <c r="H41" s="1"/>
      <c r="K41" s="146"/>
      <c r="O41" s="1"/>
      <c r="P41" s="1"/>
      <c r="Q41" s="1"/>
      <c r="Z41" s="1"/>
    </row>
    <row r="42" spans="1:46" hidden="1" x14ac:dyDescent="0.25">
      <c r="D42" s="8"/>
      <c r="F42" s="1"/>
      <c r="G42" s="1"/>
      <c r="H42" s="1"/>
      <c r="I42" s="1"/>
      <c r="J42" s="1"/>
      <c r="K42" s="145"/>
      <c r="L42" s="1"/>
      <c r="M42" s="1"/>
      <c r="Z42" s="1"/>
      <c r="AQ42" s="1"/>
    </row>
    <row r="43" spans="1:46" hidden="1" x14ac:dyDescent="0.25">
      <c r="D43" s="8"/>
      <c r="K43" s="146"/>
      <c r="U43" s="3"/>
      <c r="V43" s="3"/>
      <c r="W43" s="3"/>
      <c r="Z43" s="1"/>
      <c r="AD43" s="47"/>
      <c r="AE43" s="47"/>
      <c r="AF43" s="47"/>
      <c r="AG43" s="47"/>
      <c r="AH43" s="47"/>
      <c r="AI43" s="47"/>
      <c r="AJ43" s="47"/>
      <c r="AP43" s="46"/>
      <c r="AQ43" s="1"/>
      <c r="AS43" s="1"/>
    </row>
    <row r="44" spans="1:46" hidden="1" x14ac:dyDescent="0.25">
      <c r="D44" s="71"/>
      <c r="E44" s="1"/>
      <c r="F44" s="1"/>
      <c r="G44" s="1"/>
      <c r="H44" s="1"/>
      <c r="K44" s="146"/>
      <c r="N44" s="3"/>
      <c r="O44" s="3"/>
      <c r="P44" s="3"/>
      <c r="Q44" s="1"/>
      <c r="R44" s="3"/>
      <c r="S44" s="3"/>
      <c r="T44" s="3"/>
      <c r="U44" s="3"/>
      <c r="V44" s="3"/>
      <c r="W44" s="3"/>
      <c r="Z44" s="1"/>
      <c r="AD44" s="1"/>
      <c r="AE44" s="1"/>
      <c r="AF44" s="1"/>
      <c r="AG44" s="1"/>
      <c r="AH44" s="1"/>
      <c r="AI44" s="1"/>
      <c r="AJ44" s="1"/>
      <c r="AK44" s="1"/>
      <c r="AL44" s="1"/>
      <c r="AQ44" s="1"/>
    </row>
    <row r="45" spans="1:46" hidden="1" x14ac:dyDescent="0.25">
      <c r="D45" s="8"/>
      <c r="K45" s="146"/>
      <c r="N45" s="3"/>
      <c r="O45" s="3"/>
      <c r="P45" s="3"/>
      <c r="Q45" s="1"/>
      <c r="R45" s="3"/>
      <c r="S45" s="3"/>
      <c r="T45" s="3"/>
      <c r="U45" s="3"/>
      <c r="V45" s="3"/>
      <c r="W45" s="3"/>
      <c r="Z45" s="1"/>
    </row>
    <row r="46" spans="1:46" hidden="1" x14ac:dyDescent="0.25">
      <c r="D46" s="130"/>
      <c r="E46" s="5"/>
      <c r="F46" s="5"/>
      <c r="G46" s="5"/>
      <c r="H46" s="5"/>
      <c r="I46" s="5"/>
      <c r="J46" s="5"/>
      <c r="K46" s="147"/>
      <c r="L46" s="5"/>
      <c r="M46" s="5"/>
      <c r="N46" s="6"/>
      <c r="O46" s="6"/>
      <c r="P46" s="6"/>
      <c r="Q46" s="1"/>
      <c r="R46" s="6"/>
      <c r="S46" s="6"/>
      <c r="T46" s="6"/>
      <c r="U46" s="6"/>
      <c r="V46" s="6"/>
      <c r="W46" s="6"/>
    </row>
    <row r="47" spans="1:46" hidden="1" x14ac:dyDescent="0.25">
      <c r="D47" s="8"/>
      <c r="K47" s="146"/>
      <c r="AD47" s="1"/>
      <c r="AE47" s="1"/>
      <c r="AF47" s="1"/>
      <c r="AG47" s="1"/>
      <c r="AH47" s="1"/>
      <c r="AI47" s="1"/>
      <c r="AJ47" s="1"/>
    </row>
    <row r="48" spans="1:46" hidden="1" x14ac:dyDescent="0.25">
      <c r="D48" s="8"/>
      <c r="K48" s="146"/>
    </row>
    <row r="49" spans="4:41" hidden="1" x14ac:dyDescent="0.25">
      <c r="D49" s="8"/>
      <c r="K49" s="146"/>
      <c r="AK49" s="1"/>
      <c r="AN49" s="1"/>
      <c r="AO49" s="1"/>
    </row>
    <row r="50" spans="4:41" hidden="1" x14ac:dyDescent="0.25">
      <c r="D50" s="8"/>
      <c r="K50" s="146"/>
      <c r="R50" s="1"/>
      <c r="S50" s="1"/>
      <c r="T50" s="1"/>
      <c r="U50" s="1"/>
      <c r="V50" s="1"/>
      <c r="W50" s="1"/>
      <c r="AB50" s="1"/>
      <c r="AC50" s="1"/>
      <c r="AK50" s="1"/>
      <c r="AN50" s="1"/>
      <c r="AO50" s="1"/>
    </row>
    <row r="51" spans="4:41" hidden="1" x14ac:dyDescent="0.25">
      <c r="D51" s="8"/>
      <c r="K51" s="146"/>
      <c r="O51" s="1"/>
      <c r="R51" s="1"/>
      <c r="S51" s="1"/>
      <c r="T51" s="1"/>
      <c r="U51" s="48"/>
      <c r="V51" s="48"/>
      <c r="W51" s="48"/>
      <c r="X51" s="1"/>
      <c r="AB51" s="1"/>
      <c r="AC51" s="1"/>
      <c r="AN51" s="1"/>
      <c r="AO51" s="1"/>
    </row>
    <row r="52" spans="4:41" hidden="1" x14ac:dyDescent="0.25">
      <c r="D52" s="8"/>
      <c r="K52" s="146"/>
      <c r="R52" s="1"/>
      <c r="S52" s="1"/>
      <c r="T52" s="1"/>
      <c r="U52" s="1"/>
      <c r="V52" s="1"/>
      <c r="W52" s="1"/>
      <c r="X52" s="1"/>
      <c r="AB52" s="3"/>
      <c r="AC52" s="1"/>
    </row>
    <row r="53" spans="4:41" hidden="1" x14ac:dyDescent="0.25">
      <c r="D53" s="8"/>
      <c r="K53" s="146"/>
      <c r="X53" s="1"/>
      <c r="AB53" s="1"/>
      <c r="AC53" s="1"/>
      <c r="AE53" s="1"/>
      <c r="AF53" s="1"/>
      <c r="AG53" s="1"/>
      <c r="AH53" s="1"/>
      <c r="AI53" s="1"/>
      <c r="AJ53" s="1"/>
    </row>
    <row r="54" spans="4:41" hidden="1" x14ac:dyDescent="0.25">
      <c r="D54" s="8"/>
      <c r="K54" s="146"/>
      <c r="X54" s="1"/>
      <c r="AB54" s="1"/>
      <c r="AC54" s="1"/>
    </row>
    <row r="55" spans="4:41" hidden="1" x14ac:dyDescent="0.25">
      <c r="D55" s="8"/>
      <c r="K55" s="146"/>
      <c r="AB55" s="3"/>
    </row>
    <row r="56" spans="4:41" hidden="1" x14ac:dyDescent="0.25">
      <c r="D56" s="8"/>
      <c r="K56" s="146"/>
      <c r="M56" s="1"/>
      <c r="AB56" s="1"/>
    </row>
    <row r="57" spans="4:41" hidden="1" x14ac:dyDescent="0.25">
      <c r="D57" s="8"/>
      <c r="E57" s="1"/>
      <c r="F57" s="1"/>
      <c r="G57" s="1"/>
      <c r="H57" s="1"/>
      <c r="K57" s="146"/>
    </row>
    <row r="58" spans="4:41" hidden="1" x14ac:dyDescent="0.25">
      <c r="D58" s="8"/>
      <c r="E58" s="1"/>
      <c r="F58" s="1"/>
      <c r="G58" s="1"/>
      <c r="K58" s="146"/>
    </row>
    <row r="59" spans="4:41" hidden="1" x14ac:dyDescent="0.25">
      <c r="D59" s="8"/>
      <c r="K59" s="146"/>
    </row>
    <row r="60" spans="4:41" hidden="1" x14ac:dyDescent="0.25">
      <c r="D60" s="8"/>
      <c r="K60" s="146"/>
    </row>
    <row r="61" spans="4:41" hidden="1" x14ac:dyDescent="0.25">
      <c r="D61" s="8"/>
      <c r="K61" s="146"/>
    </row>
    <row r="62" spans="4:41" hidden="1" x14ac:dyDescent="0.25">
      <c r="D62" s="8"/>
      <c r="K62" s="146"/>
    </row>
    <row r="63" spans="4:41" hidden="1" x14ac:dyDescent="0.25">
      <c r="D63" s="71"/>
      <c r="I63" s="1"/>
      <c r="K63" s="146"/>
    </row>
    <row r="64" spans="4:41" hidden="1" x14ac:dyDescent="0.25">
      <c r="D64" s="71"/>
      <c r="I64" s="1"/>
      <c r="K64" s="146"/>
    </row>
    <row r="65" spans="4:44" hidden="1" x14ac:dyDescent="0.25">
      <c r="D65" s="71"/>
      <c r="I65" s="1"/>
      <c r="K65" s="146"/>
    </row>
    <row r="66" spans="4:44" hidden="1" x14ac:dyDescent="0.25">
      <c r="D66" s="8"/>
      <c r="K66" s="146"/>
    </row>
    <row r="67" spans="4:44" hidden="1" x14ac:dyDescent="0.25">
      <c r="D67" s="8"/>
      <c r="I67" s="1"/>
      <c r="K67" s="146"/>
    </row>
    <row r="68" spans="4:44" hidden="1" x14ac:dyDescent="0.25">
      <c r="D68" s="8"/>
      <c r="I68" s="1"/>
      <c r="K68" s="146"/>
    </row>
    <row r="69" spans="4:44" hidden="1" x14ac:dyDescent="0.25">
      <c r="D69" s="8"/>
      <c r="I69" s="1"/>
      <c r="K69" s="146"/>
    </row>
    <row r="70" spans="4:44" hidden="1" x14ac:dyDescent="0.25">
      <c r="D70" s="8"/>
      <c r="K70" s="146"/>
    </row>
    <row r="71" spans="4:44" hidden="1" x14ac:dyDescent="0.25">
      <c r="D71" s="8"/>
      <c r="K71" s="146"/>
      <c r="O71" s="1"/>
      <c r="R71" s="1"/>
      <c r="S71" s="1"/>
      <c r="T71" s="1"/>
      <c r="U71" s="1"/>
      <c r="V71" s="1"/>
      <c r="W71" s="1"/>
      <c r="X71" s="1"/>
      <c r="AE71" s="1"/>
      <c r="AF71" s="1"/>
    </row>
    <row r="72" spans="4:44" hidden="1" x14ac:dyDescent="0.25">
      <c r="D72" s="8"/>
      <c r="H72" s="1"/>
      <c r="K72" s="146"/>
      <c r="R72" s="35"/>
      <c r="S72" s="35"/>
      <c r="T72" s="35"/>
      <c r="U72" s="35"/>
      <c r="V72" s="38"/>
      <c r="W72" s="38"/>
      <c r="X72" s="1"/>
      <c r="Y72" s="1"/>
      <c r="Z72" s="1"/>
      <c r="AA72" s="1"/>
      <c r="AB72" s="1"/>
      <c r="AC72" s="1"/>
      <c r="AD72" s="1"/>
      <c r="AK72" s="1"/>
      <c r="AL72" s="1"/>
    </row>
    <row r="73" spans="4:44" hidden="1" x14ac:dyDescent="0.25">
      <c r="D73" s="8"/>
      <c r="K73" s="146"/>
      <c r="R73" s="35"/>
      <c r="S73" s="35"/>
      <c r="T73" s="35"/>
      <c r="U73" s="35"/>
      <c r="V73" s="38"/>
      <c r="W73" s="38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4:44" hidden="1" x14ac:dyDescent="0.25">
      <c r="D74" s="8"/>
      <c r="K74" s="146"/>
      <c r="R74" s="1"/>
      <c r="S74" s="1"/>
      <c r="T74" s="1"/>
      <c r="U74" s="1"/>
      <c r="V74" s="1"/>
      <c r="W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4:44" hidden="1" x14ac:dyDescent="0.25">
      <c r="D75" s="8"/>
      <c r="K75" s="146"/>
      <c r="AD75" s="1"/>
    </row>
    <row r="76" spans="4:44" hidden="1" x14ac:dyDescent="0.25">
      <c r="D76" s="8"/>
      <c r="K76" s="146"/>
    </row>
    <row r="77" spans="4:44" hidden="1" x14ac:dyDescent="0.25">
      <c r="D77" s="8"/>
      <c r="K77" s="146"/>
    </row>
    <row r="78" spans="4:44" x14ac:dyDescent="0.25">
      <c r="D78" s="8"/>
      <c r="K78" s="144"/>
      <c r="O78" s="1"/>
      <c r="R78" s="1"/>
      <c r="S78" s="1"/>
      <c r="T78" s="1"/>
      <c r="U78" s="1"/>
      <c r="V78" s="1"/>
      <c r="W78" s="1"/>
      <c r="Y78" s="1"/>
      <c r="Z78" s="1"/>
      <c r="AB78" s="1"/>
    </row>
    <row r="79" spans="4:44" x14ac:dyDescent="0.25">
      <c r="D79" s="1"/>
      <c r="N79" s="8"/>
      <c r="O79" s="75"/>
      <c r="P79" s="71"/>
      <c r="Q79" s="70"/>
      <c r="R79" s="71">
        <f>R37-R34</f>
        <v>-553768475.53671122</v>
      </c>
      <c r="U79" s="71"/>
      <c r="X79" s="69"/>
      <c r="Y79" s="1"/>
      <c r="Z79" s="1"/>
      <c r="AA79" s="1"/>
      <c r="AC79" s="1"/>
      <c r="AE79" s="1"/>
      <c r="AF79" s="1"/>
      <c r="AP79" s="1"/>
      <c r="AR79" s="139">
        <f>AR34+AR37</f>
        <v>1109446910.684</v>
      </c>
    </row>
    <row r="80" spans="4:44" x14ac:dyDescent="0.25">
      <c r="D80" s="1"/>
      <c r="N80" s="8"/>
      <c r="O80" s="71"/>
      <c r="P80" s="71"/>
      <c r="Q80" s="71"/>
      <c r="R80" s="71"/>
      <c r="S80" s="1"/>
      <c r="T80" s="1"/>
      <c r="U80" s="7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5:46" s="65" customFormat="1" ht="21" customHeight="1" x14ac:dyDescent="0.25">
      <c r="E81" s="63"/>
      <c r="F81"/>
      <c r="G81" s="64"/>
      <c r="N81" s="72"/>
      <c r="O81" s="76"/>
      <c r="P81" s="72"/>
      <c r="Q81" s="72"/>
      <c r="R81" s="72"/>
      <c r="U81" s="74"/>
      <c r="X81" s="64"/>
      <c r="Y81" s="66"/>
      <c r="AP81" s="142">
        <f>AR79/L2</f>
        <v>0.25376401946502553</v>
      </c>
      <c r="AR81" s="64"/>
    </row>
    <row r="82" spans="5:46" x14ac:dyDescent="0.25">
      <c r="I82" s="1"/>
      <c r="N82" s="8"/>
      <c r="O82" s="71"/>
      <c r="P82" s="8"/>
      <c r="Q82" s="8"/>
      <c r="R82" s="71"/>
      <c r="U82" s="71"/>
      <c r="X82" s="1"/>
    </row>
    <row r="83" spans="5:46" x14ac:dyDescent="0.25">
      <c r="N83" s="8"/>
      <c r="O83" s="8"/>
      <c r="P83" s="8"/>
      <c r="Q83" s="8"/>
      <c r="R83" s="71"/>
      <c r="U83" s="71"/>
      <c r="AR83" s="62"/>
      <c r="AT83" s="1"/>
    </row>
    <row r="84" spans="5:46" x14ac:dyDescent="0.25">
      <c r="O84" s="1"/>
    </row>
    <row r="85" spans="5:46" x14ac:dyDescent="0.25">
      <c r="O85" s="1"/>
      <c r="R85" s="1"/>
      <c r="U85" s="1"/>
    </row>
    <row r="86" spans="5:46" x14ac:dyDescent="0.25">
      <c r="O86" s="1"/>
      <c r="R86" s="1"/>
      <c r="U86" s="1"/>
    </row>
    <row r="87" spans="5:46" x14ac:dyDescent="0.25">
      <c r="R87" s="1"/>
      <c r="U87" s="1"/>
    </row>
  </sheetData>
  <autoFilter ref="A7:AT38" xr:uid="{00000000-0009-0000-0000-000000000000}"/>
  <mergeCells count="2">
    <mergeCell ref="A34:B34"/>
    <mergeCell ref="A4:AS4"/>
  </mergeCells>
  <pageMargins left="0.7" right="0.7" top="0.75" bottom="0.5" header="0.3" footer="0.3"/>
  <pageSetup paperSize="8" scale="35" fitToHeight="0" orientation="landscape" r:id="rId1"/>
  <ignoredErrors>
    <ignoredError sqref="Q19 O12 G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8"/>
  <sheetViews>
    <sheetView tabSelected="1" workbookViewId="0">
      <selection activeCell="C16" sqref="C16"/>
    </sheetView>
  </sheetViews>
  <sheetFormatPr defaultRowHeight="15" x14ac:dyDescent="0.25"/>
  <cols>
    <col min="1" max="1" width="10.85546875" customWidth="1"/>
    <col min="2" max="2" width="14.42578125" customWidth="1"/>
    <col min="3" max="3" width="20" customWidth="1"/>
    <col min="4" max="4" width="12.7109375" customWidth="1"/>
  </cols>
  <sheetData>
    <row r="4" spans="1:4" x14ac:dyDescent="0.25">
      <c r="A4" s="159" t="s">
        <v>99</v>
      </c>
      <c r="C4" s="160"/>
    </row>
    <row r="5" spans="1:4" ht="45" x14ac:dyDescent="0.25">
      <c r="A5" s="161"/>
      <c r="B5" s="161" t="s">
        <v>100</v>
      </c>
      <c r="C5" s="161" t="s">
        <v>98</v>
      </c>
      <c r="D5" s="162" t="s">
        <v>102</v>
      </c>
    </row>
    <row r="6" spans="1:4" x14ac:dyDescent="0.25">
      <c r="A6" s="166">
        <v>2018</v>
      </c>
      <c r="B6" s="163">
        <v>4371963027</v>
      </c>
      <c r="C6" s="163">
        <v>584933097</v>
      </c>
      <c r="D6" s="164">
        <f>C6/B6</f>
        <v>0.13379186726594428</v>
      </c>
    </row>
    <row r="7" spans="1:4" x14ac:dyDescent="0.25">
      <c r="A7" s="166">
        <v>2019</v>
      </c>
      <c r="B7" s="163">
        <v>4371963027</v>
      </c>
      <c r="C7" s="163">
        <v>924801773.49000001</v>
      </c>
      <c r="D7" s="164">
        <f>C7/B7</f>
        <v>0.21153009935781417</v>
      </c>
    </row>
    <row r="8" spans="1:4" x14ac:dyDescent="0.25">
      <c r="A8" t="s">
        <v>101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DLC transmise la ACP</vt:lpstr>
      <vt:lpstr>Centralizator absorbtie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2014-04-17T09:21:40Z</cp:lastPrinted>
  <dcterms:created xsi:type="dcterms:W3CDTF">2006-09-16T00:00:00Z</dcterms:created>
  <dcterms:modified xsi:type="dcterms:W3CDTF">2020-10-23T15:36:55Z</dcterms:modified>
</cp:coreProperties>
</file>